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28" yWindow="5256" windowWidth="17376" windowHeight="4068" tabRatio="917" firstSheet="36" activeTab="44"/>
  </bookViews>
  <sheets>
    <sheet name="садржај" sheetId="1" r:id="rId1"/>
    <sheet name="леталитет" sheetId="2" r:id="rId2"/>
    <sheet name="обдукције" sheetId="3" r:id="rId3"/>
    <sheet name="дужина лечења" sheetId="4" r:id="rId4"/>
    <sheet name="сестринска нега" sheetId="5" r:id="rId5"/>
    <sheet name="интерна леталитет" sheetId="6" r:id="rId6"/>
    <sheet name="интерна обдукције" sheetId="7" r:id="rId7"/>
    <sheet name="интерна дужина лечења" sheetId="8" r:id="rId8"/>
    <sheet name="педијатрија леталитет" sheetId="9" r:id="rId9"/>
    <sheet name="педијатрија обдукције" sheetId="10" r:id="rId10"/>
    <sheet name="педијатрија дужина лечења" sheetId="11" r:id="rId11"/>
    <sheet name="гин леталитет" sheetId="12" r:id="rId12"/>
    <sheet name="гин дужина лечења" sheetId="13" r:id="rId13"/>
    <sheet name="гин обдукције" sheetId="14" r:id="rId14"/>
    <sheet name="хирургија леталитет" sheetId="15" r:id="rId15"/>
    <sheet name="хирургија обдукције" sheetId="16" r:id="rId16"/>
    <sheet name="хирургија дужина лечења" sheetId="17" r:id="rId17"/>
    <sheet name="преоперативни дани" sheetId="18" r:id="rId18"/>
    <sheet name="пацијенти који су добили сепсу" sheetId="19" r:id="rId19"/>
    <sheet name="инфаркт" sheetId="20" r:id="rId20"/>
    <sheet name="цви" sheetId="21" r:id="rId21"/>
    <sheet name="царски рез и партнер" sheetId="22" r:id="rId22"/>
    <sheet name="повреде породиља и деце" sheetId="23" r:id="rId23"/>
    <sheet name="труднице и деца умрли " sheetId="24" r:id="rId24"/>
    <sheet name="ургентна" sheetId="25" r:id="rId25"/>
    <sheet name="збрињавање траума" sheetId="26" r:id="rId26"/>
    <sheet name="безбедност" sheetId="27" r:id="rId27"/>
    <sheet name="безбедност у хирургији" sheetId="28" r:id="rId28"/>
    <sheet name="болничке инфекције" sheetId="29" r:id="rId29"/>
    <sheet name="инфекције оп места 1" sheetId="30" r:id="rId30"/>
    <sheet name="инфекције оп места 2" sheetId="31" r:id="rId31"/>
    <sheet name="стерилизација" sheetId="32" r:id="rId32"/>
    <sheet name="специјалистички" sheetId="33" r:id="rId33"/>
    <sheet name="интерна спец" sheetId="34" r:id="rId34"/>
    <sheet name="хирургија спец" sheetId="35" r:id="rId35"/>
    <sheet name="педијатрија спец" sheetId="36" r:id="rId36"/>
    <sheet name="гин спец" sheetId="37" r:id="rId37"/>
    <sheet name="психијатрија спец" sheetId="38" r:id="rId38"/>
    <sheet name="стр усавршавање" sheetId="39" r:id="rId39"/>
    <sheet name="листе чекања (2)" sheetId="40" r:id="rId40"/>
    <sheet name="прикупљање крви" sheetId="41" r:id="rId41"/>
    <sheet name="компоненте крви" sheetId="42" r:id="rId42"/>
    <sheet name="комисија" sheetId="43" r:id="rId43"/>
    <sheet name="унапређење" sheetId="44" r:id="rId44"/>
    <sheet name="приговори" sheetId="45" r:id="rId45"/>
  </sheets>
  <definedNames>
    <definedName name="_xlnm.Print_Area" localSheetId="26">'безбедност'!$A$1:$J$34</definedName>
    <definedName name="_xlnm.Print_Area" localSheetId="27">'безбедност у хирургији'!$A$1:$K$20</definedName>
    <definedName name="_xlnm.Print_Area" localSheetId="28">'болничке инфекције'!$A$1:$E$30</definedName>
    <definedName name="_xlnm.Print_Area" localSheetId="12">'гин дужина лечења'!$A$1:$J$20</definedName>
    <definedName name="_xlnm.Print_Area" localSheetId="11">'гин леталитет'!$A$1:$G$15</definedName>
    <definedName name="_xlnm.Print_Area" localSheetId="7">'интерна дужина лечења'!$A$1:$J$29</definedName>
    <definedName name="_xlnm.Print_Area" localSheetId="29">'инфекције оп места 1'!$A$1:$E$41</definedName>
    <definedName name="_xlnm.Print_Area" localSheetId="30">'инфекције оп места 2'!$A$1:$E$49</definedName>
    <definedName name="_xlnm.Print_Area" localSheetId="42">'комисија'!$A$1:$V$41</definedName>
    <definedName name="_xlnm.Print_Area" localSheetId="41">'компоненте крви'!$A$1:$E$16</definedName>
    <definedName name="_xlnm.Print_Area" localSheetId="1">'леталитет'!$A$1:$G$37</definedName>
    <definedName name="_xlnm.Print_Area" localSheetId="39">'листе чекања (2)'!$A$1:$J$73</definedName>
    <definedName name="_xlnm.Print_Area" localSheetId="2">'обдукције'!$A$1:$H$36</definedName>
    <definedName name="_xlnm.Print_Area" localSheetId="10">'педијатрија дужина лечења'!$A$1:$J$20</definedName>
    <definedName name="_xlnm.Print_Area" localSheetId="8">'педијатрија леталитет'!$A$1:$G$21</definedName>
    <definedName name="_xlnm.Print_Area" localSheetId="9">'педијатрија обдукције'!$A$1:$I$21</definedName>
    <definedName name="_xlnm.Print_Area" localSheetId="17">'преоперативни дани'!$A$1:$H$21</definedName>
    <definedName name="_xlnm.Print_Area" localSheetId="44">'приговори'!$A$1:$K$33</definedName>
    <definedName name="_xlnm.Print_Area" localSheetId="37">'психијатрија спец'!$A$1:$M$16</definedName>
    <definedName name="_xlnm.Print_Area" localSheetId="4">'сестринска нега'!$A$1:$G$35</definedName>
    <definedName name="_xlnm.Print_Area" localSheetId="32">'специјалистички'!$A$1:$M$34</definedName>
    <definedName name="_xlnm.Print_Area" localSheetId="38">'стр усавршавање'!$A$1:$H$34</definedName>
    <definedName name="_xlnm.Print_Area" localSheetId="43">'унапређење'!$A$1:$P$33</definedName>
    <definedName name="_xlnm.Print_Area" localSheetId="24">'ургентна'!$A$1:$H$15</definedName>
    <definedName name="_xlnm.Print_Area" localSheetId="15">'хирургија обдукције'!$A$1:$H$22</definedName>
    <definedName name="_xlnm.Print_Area" localSheetId="21">'царски рез и партнер'!$A$1:$I$14</definedName>
  </definedNames>
  <calcPr fullCalcOnLoad="1"/>
</workbook>
</file>

<file path=xl/comments5.xml><?xml version="1.0" encoding="utf-8"?>
<comments xmlns="http://schemas.openxmlformats.org/spreadsheetml/2006/main">
  <authors>
    <author>danijela.kuljanin</author>
  </authors>
  <commentList>
    <comment ref="E12" authorId="0">
      <text>
        <r>
          <rPr>
            <b/>
            <sz val="8"/>
            <rFont val="Tahoma"/>
            <family val="0"/>
          </rPr>
          <t>danijela.kuljanin:</t>
        </r>
        <r>
          <rPr>
            <sz val="8"/>
            <rFont val="Tahoma"/>
            <family val="0"/>
          </rPr>
          <t xml:space="preserve">
da li su to prijave za halobebu
</t>
        </r>
      </text>
    </comment>
  </commentList>
</comments>
</file>

<file path=xl/sharedStrings.xml><?xml version="1.0" encoding="utf-8"?>
<sst xmlns="http://schemas.openxmlformats.org/spreadsheetml/2006/main" count="1919" uniqueCount="618">
  <si>
    <t>ГАК " НАРОДНИ ФРОНТ "</t>
  </si>
  <si>
    <t>КЛИНИКА ЗА 
ПСИХИЈАТРИЈСКЕ БОЛЕСТИ ДР Л.ЛАЗАРЕВИЋ</t>
  </si>
  <si>
    <t xml:space="preserve"> КЛИНИКА ЗА ПСИХИЈАТ.БОЛ. "ДР ЛАЗА ЛАЗАРЕВИЋ"</t>
  </si>
  <si>
    <t>КЛИНИКА ЗА ПСИХИЈАТРИЈСКЕ БОЛЕСТИ "ДР Л. ЛАЗАРЕВИЋ"</t>
  </si>
  <si>
    <t xml:space="preserve">*У ГАК "Народни фронт"  све пријаве новорођене деце су укључене у број упућених писама патронажној служби. </t>
  </si>
  <si>
    <t xml:space="preserve">               ИЗВЕШТАЈ О ПРОСЕЧНОЈ ДУЖИНИ БОЛНИЧКОГ ЛЕЧЕЊА, БРОЈУ МЕДИЦИНСКИХ СЕСТАРА ПО ЗАУЗЕТОЈ ПОСТЕЉИ И ПРОЦЕНТУ 
ПАЦИЈЕНАТА КОД КОЈИХ ЈЕ ИЗВРШЕН ПОНОВНИ ПРИЈЕМ  У ЈЕДИНИЦУ ИНТЕНЗИВНЕ НЕГЕ У БОЛНИЦАМА У БЕОГРАДУ ЗА 2012. ГОДИНУ</t>
  </si>
  <si>
    <t>ИЗВЕШТАЈ О БРОЈУ ОБДУКОВАНИХ И ПОДУДАРНОСТИ КЛИНИЧКИХ И
ОБДУКЦИОНИХ ДИЈАГНОЗА У БОЛНИЦАМА У БЕОГРАДУ ЗА 2012. ГОДИНУ</t>
  </si>
  <si>
    <t>КВАЛИТЕТ ЗДР. УСЛУГА</t>
  </si>
  <si>
    <t>ПОСТУПАК ЗДР. .РАДНИКА И САРАДНИКА</t>
  </si>
  <si>
    <t>БРОЈ ПАЦИЈЕНАТА КОД КОЈИХ ЈЕ ИЗВРШЕН ПОНОВНИ ПРИЈЕМ НА ОДЕЉЕЊЕ ИНТЕНЗИВНЕ НЕГЕ</t>
  </si>
  <si>
    <t>У КБЦ "Бежанијска коса" скенер је био у квару целе године.</t>
  </si>
  <si>
    <t>КЦС није доставио податке.</t>
  </si>
  <si>
    <t>СУМАРНИ ИЗВЕШТАЈ О АКТИВНОСТИМА КОМИСИЈЕ ЗА УНАПРЕЂЕЊЕ КВАЛИТЕТА РАДА ЗДРАВСТВЕНЕ УСТАНОВЕ</t>
  </si>
  <si>
    <t>Табела 43</t>
  </si>
  <si>
    <t>БРОЈ УНАПРЕЂЕНИХ ПОКАЗАТЕЉА КВАЛИТЕТА ЗДРАВСТВЕНЕ ЗАШТИТЕ (БЕЗ ПОКАЗАТЕЉА БЕЗБЕДНОСТИ ПАЦИЈЕНТА)</t>
  </si>
  <si>
    <t>БРОЈ УНАПРЕЂЕНИХ ПОКАЗАТЕЉА БЕЗБЕДНОСТИ ПАЦИЈЕНАТА</t>
  </si>
  <si>
    <t>БРОЈ УНАПРЕЂЕНИХ АСПЕКАТА ЗАДОВОЉСТВА КОРИСНИКА</t>
  </si>
  <si>
    <t>БРОЈ УНАПРЕЂЕНИХ АСПЕКАТА ЗАДОВОЉСТВА ЗАПОСЛЕНИХ</t>
  </si>
  <si>
    <t>БРОЈ СПРОВЕДЕНИХ ПРЕПОРУКА ИЗ ЗАВРШНОГ ИЗВЕШТАЈА АГЕНЦИЈЕ ЗА АКРЕДИТАЦИЈУ ЗДРАВСТВЕНИХ УСТАНОВА СРБИЈЕ</t>
  </si>
  <si>
    <t>ПЛАНИРАНО</t>
  </si>
  <si>
    <t>ОСТВАРЕНО</t>
  </si>
  <si>
    <t xml:space="preserve">ЗДРАВСТВЕНА УСТАНОВА </t>
  </si>
  <si>
    <t>Ред. бр.</t>
  </si>
  <si>
    <t>СТРАНА 44</t>
  </si>
  <si>
    <t>БРОЈ СПРОВЕДЕНИХ ПРЕПОРУКА И МЕРА ИЗ ПОСЛЕДЊЕГ ИЗВЕШТАЈА О РЕДОВНОЈ СПОЉНОЈ ПРОВЕРИ КВАЛИТЕТА</t>
  </si>
  <si>
    <t>БРОЈ СПРОВЕДЕНИХ ПРЕПОРУКА И МЕРА ИЗ ПОСЛЕДЊЕГ ИЗВЕШТАЈА О УНУТРАШЊОЈ ПРОВЕРИ КВАЛИТЕТА</t>
  </si>
  <si>
    <t>ИНСТИТУТ ЗА З.З. МАЈКЕ И ДЕТЕТА СРБИЈЕ "ДР В.ЧУПИЋ"</t>
  </si>
  <si>
    <t>Сумарни извештај о активностима комисије за унапређење квалитета рада здравствене установе</t>
  </si>
  <si>
    <t>Табела бр 43</t>
  </si>
  <si>
    <t>ГАК "НАРОДНИ ФРОНТ" није доставио податке.</t>
  </si>
  <si>
    <r>
      <t xml:space="preserve">БРОЈ ПАЦИЈЕНАТА СА ЛИСТЕ ЧЕКАЊА КОЈИМА ЈЕ УРАЂЕНА </t>
    </r>
    <r>
      <rPr>
        <b/>
        <i/>
        <sz val="6.5"/>
        <rFont val="Arial Narrow"/>
        <family val="2"/>
      </rPr>
      <t>ИНТЕРВЕНЦИЈА</t>
    </r>
  </si>
  <si>
    <r>
      <t xml:space="preserve">УКУПАН БРОЈ СВИХ ПАЦИЈЕНАТА  КОЈИМА ЈЕ УРАЂЕНА </t>
    </r>
    <r>
      <rPr>
        <b/>
        <i/>
        <sz val="6.5"/>
        <rFont val="Arial Narrow"/>
        <family val="2"/>
      </rPr>
      <t>ИНТЕРВЕНЦИЈА</t>
    </r>
    <r>
      <rPr>
        <b/>
        <i/>
        <sz val="7.5"/>
        <rFont val="Arial Narrow"/>
        <family val="2"/>
      </rPr>
      <t xml:space="preserve"> У  ЗУ</t>
    </r>
  </si>
  <si>
    <t>БРОЈ ПАЦИЈЕНАТА СА ЛИСТЕ ЧЕКАЊА КОЈИ СУ СКИНУТИ/ ОБРИСАНИ СА ЛИСТЕ ЧЕКАЊА</t>
  </si>
  <si>
    <r>
      <t xml:space="preserve">% ИЗВРШЕНИХ </t>
    </r>
    <r>
      <rPr>
        <b/>
        <i/>
        <sz val="6.5"/>
        <rFont val="Arial Narrow"/>
        <family val="2"/>
      </rPr>
      <t>ИНТЕРВЕНЦИЈА</t>
    </r>
    <r>
      <rPr>
        <b/>
        <i/>
        <sz val="7.5"/>
        <rFont val="Arial Narrow"/>
        <family val="2"/>
      </rPr>
      <t xml:space="preserve"> СА ЛИСТЕ ЧЕКАЊА У ОДНОСУ НА УКУПАН БРОЈ</t>
    </r>
  </si>
  <si>
    <t>ИЗВЕШТАЈ О БИОЛОШКОЈ КОНТРОЛИ СТЕРИЛИЗАЦИЈЕ У БОЛНИЦАМА У БЕОГРАДУ ЗА 2013. ГОДИНУ</t>
  </si>
  <si>
    <t xml:space="preserve"> ИЗВЕШТАЈ О ПАДОВИМА, ДЕКУБИТУСИМА И ТРОМБОЕМБОЛИЈСКИМ КОМПЛИКАЦИЈАМА ПАЦИЈЕНАТА У БОЛНИЦАМА У БЕОГРАДУ  ЗА 2013. ГОДИНУ</t>
  </si>
  <si>
    <t>ИНСТИТУТ ЗА МЕДИЦИНУ РАДА СРБИЈЕ "Др Д. Карајовић"</t>
  </si>
  <si>
    <t>СПЕЦИЈАЛНА БОЛ.ЗА ЦЕР. ПАРАЛИЗУ И  РАЗ. НЕУРОЛОГИЈУ</t>
  </si>
  <si>
    <t>ИЗВЕШТАЈ О ПОКАЗАТЕЉИМА БЕЗБЕДНОСТИ ПАЦИЈЕНАТА У ХИРУРГИЈИ У БОЛНИЦАМА У БЕОГРАДУ ЗА ПЕРИОД  2013. ГОДИНЕ</t>
  </si>
  <si>
    <t>Табела бр 29-наставак</t>
  </si>
  <si>
    <t>Извештај о просечној дужини болничког лечења, броју медицинских сестара по заузетој постељи и проценту пацијената код којих је извршен 
поновни пријем  у јединицу интензивне неге у болницама у Београду (гинекологија и акушерство)</t>
  </si>
  <si>
    <t>ЛЕТАЛИТЕТ У БОЛНИЦАМА У БЕОГРАДУ* ЗА  2013. ГОДИНУ</t>
  </si>
  <si>
    <t>ИЗВЕШТАЈ О БРОЈУ ОБДУКОВАНИХ И ПОДУДАРНОСТИ КЛИНИЧКИХ И ОБДУКЦИОНИХ ДИЈАГНОЗА У БОЛНИЦАМА У БЕОГРАДУ ЗА 2013. ГОДИНУ</t>
  </si>
  <si>
    <t>ПОКАЗАТЕЉИ КВАЛИТЕТА  ВОЂЕЊА ЛИСТА ЧЕКАЊА У БОЛНИЦАМА У БЕОГРАДУ ЗА ИЗАБРАНЕ ПРОЦЕДУРЕ / ИНТЕРВЕНЦИЈЕ  У 2013. ГОДИНИ</t>
  </si>
  <si>
    <t xml:space="preserve">КБЦ "БЕЖАНИЈСКА КОСА" </t>
  </si>
  <si>
    <t>ЗаВОД ЗА ЗДРАВСТВЕНУ ЗАШТИТУ СТУДЕНАТА</t>
  </si>
  <si>
    <t>УКУПАН
БРОЈ УМРЛИХ</t>
  </si>
  <si>
    <t>ИЗВЕШТАЈ О ПРОСЕЧНОМ БРОЈУ ПРЕОПЕРАТИВНИХ ДАНА ЛЕЧЕЊА И ОПЕРИСАНИХ ПАЦИЈЕНАТА ПО ХИРУРГУ У  БОЛНИЦАМА У БЕОГРАДУ  ЗА 2013. ГОДИНУ</t>
  </si>
  <si>
    <t xml:space="preserve"> ИЗВЕШТАЈ О ЛЕТАЛИТЕТУ ОПЕРИСАНИХ ПАЦИЈЕНАТА, О ПАЦИЈЕНТИМА КОЈИ СУ ДОБИЛИ СЕПСУ ПОСЛЕ ОПЕРАЦИЈЕ И О ПАЦИЈЕНТИМА КОЈИ СУ УМРЛИ У ТОКУ И ПОСЛЕ АПЕНДЕКТОМИЈЕ И ХОЛЕЦИСТЕКТОМИЈЕ У БОЛНИЦАМА У БЕОГРАДУ ЗА 2013. ГОДИНУ</t>
  </si>
  <si>
    <t>* У збир укупног броја исписаних болесника није сабрано 830 пацијената који су преведени из ургентног центра на даље лечење у друге клинике КЦС</t>
  </si>
  <si>
    <t>ИЗВЕШТАЈ О ПОКАЗАТЕЉИМА КВАЛИТЕТА КОЈИ СЕ ПРАТЕ У СПЕЦИЈАЛИСТИЧКО-КОНСУЛТАТИВНИМ СЛУЖБАМА  У БОЛНИЦАМА 
У БЕОГРАДУ  ЗА 2013. ГОДИНУ</t>
  </si>
  <si>
    <t>ИЗВЕШТАЈ О ПОКАЗАТЕЉИМА КВАЛИТЕТА КОЈИ СЕ ПРАТЕ У СПЕЦИЈАЛИСТИЧКО-КОНСУЛТАТИВНИМ СЛУЖБАМА  У БОЛНИЦАМА У БЕОГРАДУ  ЗА 2013. ГОДИНУ</t>
  </si>
  <si>
    <t>ИЗВЕШТАЈ О ПОКАЗАТЕЉИМА КВАЛИТЕТА КОЈИ СЕ ПРАТЕ У СПЕЦИЈАЛИСТИЧКО-КОНСУЛТАТИВНИМ СЛУЖБАМА  У БОЛНИЦАМА У БЕОГРАДУ  ЗА  2013. ГОДИНУ</t>
  </si>
  <si>
    <t xml:space="preserve"> ИЗВЕШТАЈ О БОЛНИЧКИМ ИНФЕКЦИЈАМА НА ЈЕДИНИЦИ ИНТЕНЗИВНЕ
 НЕГЕ У БОЛНИЦАМА У БЕОГРАДУ ЗА 2013. ГОДИНУ</t>
  </si>
  <si>
    <t>ИЗВЕШТАЈ О ПОКАЗАТЕЉИМА КВАЛИТЕТА ЗДРАВСТВЕНЕ ЗАШТИТЕ ПАЦИЈЕНАТА СА АКУТНИМ ИНФАРКТОМ МИОКАРДА ЗА 2013. ГОДИНУ</t>
  </si>
  <si>
    <t>ЗАВОД ЗА ЗДРАВСТВЕНУ ЗАШТИТУ СТУДЕНАТА</t>
  </si>
  <si>
    <r>
      <t>ГАК "НАРОДНИ ФРОНТ"</t>
    </r>
    <r>
      <rPr>
        <b/>
        <sz val="8"/>
        <rFont val="Arial"/>
        <family val="0"/>
      </rPr>
      <t>*</t>
    </r>
  </si>
  <si>
    <r>
      <t xml:space="preserve">       </t>
    </r>
    <r>
      <rPr>
        <b/>
        <sz val="10"/>
        <rFont val="Arial"/>
        <family val="2"/>
      </rPr>
      <t>*</t>
    </r>
    <r>
      <rPr>
        <b/>
        <sz val="10"/>
        <rFont val="Arial Narrow"/>
        <family val="2"/>
      </rPr>
      <t xml:space="preserve"> У ГАК "Народни фронт" укључени су и подаци са неонатолошке интензивне неге.</t>
    </r>
  </si>
  <si>
    <r>
      <t>УНИВЕРЗИТЕТСКА ДЕЧЈА КЛИНИКА</t>
    </r>
    <r>
      <rPr>
        <sz val="7.5"/>
        <rFont val="Arial"/>
        <family val="2"/>
      </rPr>
      <t>*</t>
    </r>
  </si>
  <si>
    <t xml:space="preserve">*Универзитетска дечја клиника је навела да има 3 аутоклава од којих је 1 неисправан и на којима није рађена биолошка контрола стерилизације. Клиника има плазма стерилизатор на коме се ради биолошка контрола стерилизације једном у 3 месеца. </t>
  </si>
  <si>
    <t>Клиника за психијатријске болести "Др Лаза Лазаревић" није доставила податке о броју првих прегледа. Институт за онкологију и радиологију Србије и Специјална болница за церебралну парализу и развојну неурологију нису доставили податке о броју пацијената који су прегледани у року од 30 минута од заказаног термина.</t>
  </si>
  <si>
    <t>Институт за онкологију и радиологију Србије и Специјална болница за церебралну парализу и развојну неурологију нису доставили податке о броју пацијената који су прегледани у року од 30 минута од заказаног термина.</t>
  </si>
  <si>
    <t>Институт за онкологију и радиологију Србије није доставио податке о броју пацијената који су прегледани у року од 30 минута од заказаног термина.</t>
  </si>
  <si>
    <t>Клинички центар Србије и Институт за онкологију и радиологију Србије  нису доставили податке о броју пацијената који су прегледани у року од 30 минута од заказаног термина.</t>
  </si>
  <si>
    <t xml:space="preserve"> (интернистичке гране медицине)</t>
  </si>
  <si>
    <t>ИЗВЕШТАЈ О СТИЦАЊУ И ОБНОВИ ЗНАЊА И ВЕШТИНА ЗАПОСЛЕНИХ У БОЛНИЦАМА У БЕОГРАДУ ЗА 2013. ГОДИНУ</t>
  </si>
  <si>
    <t xml:space="preserve">ИЗВЕШТАЈ О КОНТРОЛИ КВАЛИТЕТА КОМПОНЕНТИ КРВИ У БОЛНИЦАМА У БЕОГРАДУ ЗА 2013. ГОДИНУ                </t>
  </si>
  <si>
    <t>ИЗВЕШТАЈ О ПРИКУПЉАЊУ И ИЗДАВАЊУ КРВИ У БОЛНИЦАМА У БЕОГРАДУ ЗА 2013. ГОДИНУ</t>
  </si>
  <si>
    <t>ИНСТИТУТ  ЗА МЕДИЦИНУ РАДА СРБИЈЕ  "Др ДРАГОМИР КАРАЈОВИЋ"</t>
  </si>
  <si>
    <t xml:space="preserve">ИЗВЕШТАЈ О ПОКАЗАТЕЉИМА КВАЛИТЕТА ЗДРАВСТВЕНЕ ЗАШТИТЕ ПАЦИЈЕНАТА СА ЦЕРЕБРОВАСКУЛАРНИМ ИНСУЛТОМ 
ЗА  2013. ГОДИНУ </t>
  </si>
  <si>
    <r>
      <t xml:space="preserve">БРОЈ ИСПИСАНИХ БОЛЕСНИКА СА ДИЈАГНОЗОМ </t>
    </r>
    <r>
      <rPr>
        <b/>
        <i/>
        <sz val="7"/>
        <rFont val="Arial Narrow"/>
        <family val="2"/>
      </rPr>
      <t>ЦВИ</t>
    </r>
  </si>
  <si>
    <r>
      <t xml:space="preserve">БРОЈ УМРЛИХ ОД </t>
    </r>
    <r>
      <rPr>
        <b/>
        <i/>
        <sz val="7"/>
        <rFont val="Arial Narrow"/>
        <family val="2"/>
      </rPr>
      <t>ЦВИ</t>
    </r>
    <r>
      <rPr>
        <b/>
        <sz val="7"/>
        <rFont val="Arial Narrow"/>
        <family val="2"/>
      </rPr>
      <t xml:space="preserve"> У ТОКУ ПРВИХ 48 САТИ ОД ПРИЈЕМА У БОЛНИЦУ</t>
    </r>
  </si>
  <si>
    <r>
      <t xml:space="preserve">УКУПАН БРОЈ УМРЛИХ ОД </t>
    </r>
    <r>
      <rPr>
        <b/>
        <i/>
        <sz val="7"/>
        <rFont val="Arial Narrow"/>
        <family val="2"/>
      </rPr>
      <t>ЦВИ</t>
    </r>
  </si>
  <si>
    <r>
      <t xml:space="preserve">СТОПА ЛЕТАЛИТЕТА ЗА </t>
    </r>
    <r>
      <rPr>
        <b/>
        <i/>
        <sz val="7"/>
        <rFont val="Arial Narrow"/>
        <family val="2"/>
      </rPr>
      <t>ЦВИ</t>
    </r>
  </si>
  <si>
    <r>
      <t xml:space="preserve">ПРОЦЕНАТ УМРЛИХ ОД </t>
    </r>
    <r>
      <rPr>
        <b/>
        <i/>
        <sz val="7"/>
        <rFont val="Arial Narrow"/>
        <family val="2"/>
      </rPr>
      <t>ЦВИ</t>
    </r>
    <r>
      <rPr>
        <b/>
        <sz val="7"/>
        <rFont val="Arial Narrow"/>
        <family val="2"/>
      </rPr>
      <t xml:space="preserve"> У ТОКУ ПРВИХ 48 САТИ ОД ПРИЈЕМА У БОЛНИЦУ</t>
    </r>
  </si>
  <si>
    <r>
      <t xml:space="preserve">БРОЈ ДАНА БОЛНИЧКОГ ЛЕЧЕЊА ЗА </t>
    </r>
    <r>
      <rPr>
        <b/>
        <i/>
        <sz val="7"/>
        <rFont val="Arial Narrow"/>
        <family val="2"/>
      </rPr>
      <t>ЦВИ</t>
    </r>
  </si>
  <si>
    <r>
      <t xml:space="preserve">ПРОСЕЧНА ДУЖИНА БОЛНИЧКОГ ЛЕЧЕЊА ЗА </t>
    </r>
    <r>
      <rPr>
        <b/>
        <i/>
        <sz val="7"/>
        <rFont val="Arial Narrow"/>
        <family val="2"/>
      </rPr>
      <t>ЦВИ</t>
    </r>
  </si>
  <si>
    <t>ИЗВЕШТАЈ О ПРОЦЕНТУ ПОРОДИЉА И НОВОРОЂЕНЧАДИ КОЈИ СУ ИМАЛИ ПОВРЕДУ ТОКОМ ПОРОЂАЈА И РАЂАЊА И О ПРОСЕЧНОЈ ДУЖИНИ БОЛНИЧКОГ ЛЕЧЕЊА ЗА НОРМАЛАН ПОРОЂАЈ ЗА 2013. ГОДИНУ</t>
  </si>
  <si>
    <r>
      <t xml:space="preserve"> ИЗВЕШТАЈ О БРОЈУ ТРУДНИЦА / ПОРОДИЉА И НОВОРОЂЕНЧАДИ КОЈИ СУ УМРЛИ ТОКОМ ХОСПИТАЛИЗАЦИЈЕ 
 И О УКЉУЧЕНОСТИ ПОРОДИЛИШТА У ПРОГРАМ </t>
    </r>
    <r>
      <rPr>
        <sz val="10"/>
        <rFont val="Arial Narrow"/>
        <family val="2"/>
      </rPr>
      <t>"</t>
    </r>
    <r>
      <rPr>
        <b/>
        <sz val="10"/>
        <rFont val="Arial Narrow"/>
        <family val="2"/>
      </rPr>
      <t>БОЛНИЦА-ПРИЈАТЕЉ БЕБА" ЗА ПЕРИОД  2013. ГОДИНЕ</t>
    </r>
  </si>
  <si>
    <t>ИЗВЕШТАЈ О ПРОСЕЧНОЈ ДУЖИНИ ЧЕКАЊА НА ПРЕГЛЕД ХИТНИХ ПАЦИЈЕНАТА И УСПЕШНО СПРОВЕДЕНИМ КАРДИОПУЛМОНАЛНИМ РЕАНИМАЦИЈАМА  ЗА 2013. ГОДИНУ</t>
  </si>
  <si>
    <t xml:space="preserve"> ИЗВЕШТАЈ О БРОЈУ ПОРОЂАЈА ОБАВЉЕНИХ ЦАРСКИМ РЕЗОМ, У ЕПИДУРАЛНОЈ АНЕСТЕЗИЈИ И ПОРОЂАЈА ОБАВЉЕНИХ 
                          УЗ ПРИСУСТВО ПАРТНЕРА ИЛИ ЧЛАНА ПОРОДИЦЕ ЗА 2013. ГОДИНУ</t>
  </si>
  <si>
    <t>** У збир укупног броја исписаних болесника није сабрано 2458 пацијената који су преведени из ургентног центра на даље лечење у друге клинике КЦС</t>
  </si>
  <si>
    <t>** У збир укупног броја исписаних болесника није сабрано 2.458 пацијената који су преведени из ургентног центра на даље лечење у друге клинике КЦС</t>
  </si>
  <si>
    <t>** У збир укупног броја исписаних болесника није сабрано 1628 пацијената који су преведени из ургентног центра на даље лечење у друге клинике КЦС</t>
  </si>
  <si>
    <t>** У збир укупног броја исписаних болесника није сабрано 830 болесника који су преведени из ургентног центра на даље лечење у друге клинике КЦС</t>
  </si>
  <si>
    <t>ИЗВЕШТАЈ О ПРОСЕЧНОЈ ДУЖИНИ БОЛНИЧКОГ ЛЕЧЕЊА, БРОЈУ МЕДИЦИНСКИХ СЕСТАРА ПО ЗАУЗЕТОЈ ПОСТЕЉИ И ПРОЦЕНТУ ПАЦИЈЕНАТА КОД КОЈИХ ЈЕ ИЗВРШЕН ПОНОВНИ ПРИЈЕМ НА ОДЕЉЕЊЕ ИНТЕНЗИВНЕ НЕГЕ У БОЛНИЦАМА У БЕОГРАДУ * ЗА 2013. ГОДИНУ</t>
  </si>
  <si>
    <t>ЛЕТАЛИТЕТ У БОЛНИЦАМА У БЕОГРАДУ  ЗА 2013. ГОДИНУ</t>
  </si>
  <si>
    <t>ЛЕТАЛИТЕТ У БОЛНИЦАМА У БЕОГРАДУ ЗА  2013. ГОДИНУ</t>
  </si>
  <si>
    <t xml:space="preserve"> ИЗВЕШТАЈ О ПОСТОЈАЊУ ПРОТОКОЛА ЗА ЗБРИЊАВАЊЕ ТЕШКИХ МУЛТИПЛИХ ТРАУМА У ПИСАНОЈ ФОРМИ У БОЛНИЦАМА У БЕОГРАДУ ЗА 2013. ГОДИНУ</t>
  </si>
  <si>
    <t>ИЗВЕШТАЈ О ПРОСЕЧНОЈ ДУЖИНИ БОЛНИЧКОГ ЛЕЧЕЊА, БРОЈУ МЕДИЦИНСКИХ СЕСТАРА ПО ЗАУЗЕТОЈ ПОСТЕЉИ И ПРОЦЕНТУ ПАЦИЈЕНАТА КОД КОЈИХ ЈЕ ИЗВРШЕН ПОНОВНИ ПРИЈЕМ НА ОДЕЉЕЊЕ ИНТЕНЗИВНЕ НЕГЕ У БОЛНИЦАМА У БЕОГРАДУ ЗА 2013. ГОДИНУ</t>
  </si>
  <si>
    <t xml:space="preserve">ИЗВЕШТАЈ О ПРОСЕЧНОЈ ДУЖИНИ БОЛНИЧКОГ ЛЕЧЕЊА, БРОЈУ МЕДИЦИНСКИХ СЕСТАРА ПО ЗАУЗЕТОЈ ПОСТЕЉИ И ПРОЦЕНТУ ПАЦИЈЕНАТА КОД КОЈИХ ЈЕ ИЗВРШЕН ПОНОВНИ ПРИЈЕМ НА ОДЕЉЕЊЕ ИНТЕНЗИВНЕ НЕГЕ У БОЛНИЦАМА У БЕОГРАДУ ЗА  2013. ГОДИНУ </t>
  </si>
  <si>
    <t xml:space="preserve"> ЕКСТРАКЦИЈА КАТАРАКТЕ СА УГРАЂИВАЊЕМ ЛЕНС ИМПЛАНТАТА ( шифра  112080 )</t>
  </si>
  <si>
    <t xml:space="preserve"> ИЗВЕШТАЈ О БРОЈУ ПОДНЕТИХ ПРИГОВОРА У БОЛНИЦАМА У БЕОГРАДУ ЗА 2013. ГОД.</t>
  </si>
  <si>
    <t>ИНСТИТУТ ЗА МЕДИЦИНУ РАДА СРБИЈЕ  Др Д. КАРАЈОВИЋ</t>
  </si>
  <si>
    <t>Извештај о просечној дужини болничког лечења, броју медицинских сестара по заузетој постељи и проценту пацијената код којих је извршен поновни пријем 
 у јединицу интензивне неге у болницама у Београду (хируршке гране медицине)</t>
  </si>
  <si>
    <t>Извештај о просечној дужини болничког лечења, броју медицинских сестара по заузетој постељи и проценту пацијената код којих је извршен поновни пријем 
у јединицу интензивне неге у болницама у Београду (педијатријске гране медицине)</t>
  </si>
  <si>
    <t>Извештај о леталитету оперисаних пацијената, о пацијентима који су добили сепсу после операције и о пацијентима који су умрли у току и после апендектомије
и холецистектомије у болницама у Београду</t>
  </si>
  <si>
    <t>Извештај о просечној дужини болничког лечења, броју медицинских сестара по заузетој постељи и проценту пацијената код којих је извршен поновни пријем  
у јединицу интензивне неге у болницама у Београду (интернистичке гране медицине)</t>
  </si>
  <si>
    <t>Извештај о просечној дужини болничког лечења, броју медицинских сестара по заузетој болесничкој постељи и проценту пацијаната враћених 
на одељење интензивне неге</t>
  </si>
  <si>
    <t>ЛЕТАЛИТЕТ У БОЛНИЦАМА У БЕОГРАДУ* ЗА 2013. ГОДИНУ</t>
  </si>
  <si>
    <t>ИЗВЕШТАЈ О СТОПИ ИНЦИДЕНЦИЈЕ ИНФЕКЦИЈА ОПЕРАТИВНОГ МЕСТА*  ЗА 2013. ГОДИНУ</t>
  </si>
  <si>
    <t>ИЗВЕШТАЈ О СТОПИ ИНЦИДЕНЦИЈЕ ИНФЕКЦИЈА ОПЕРАТИВНОГ МЕСТА* ЗА 2013. ГОДИНУ</t>
  </si>
  <si>
    <t>ИЗВЕШТАЈ О БРОЈУ ОБДУКОВАНИХ И ПОДУДАРНОСТИ КЛИНИЧКИХ И ОБДУКЦИОНИХ ДИЈАГНОЗА У БОЛНИЦАМА У БЕОГРАДУ  ЗА 2013. ГОДИНУ</t>
  </si>
  <si>
    <t xml:space="preserve"> </t>
  </si>
  <si>
    <t>ИЗВЕШТАЈ О ПРОСЕЧНОЈ ДУЖИНИ БОЛНИЧКОГ ЛЕЧЕЊА, БРОЈУ МЕДИЦИНСКИХ СЕСТАРА ПО ЗАУЗЕТОЈ БОЛЕСНИЧКОЈ ПОСТЕЉИ И ПРОЦЕНТУ ПАЦИЈАНАТА ВРАЋЕНИХ НА ОДЕЉЕЊЕ ИНТЕНЗИВНЕ НЕГЕ ЗА 2013. ГОДИНУ</t>
  </si>
  <si>
    <t xml:space="preserve"> ИЗВЕШТАЈ О ПРОЦЕНТУ ПАЦИЈЕНАТА КОЈИ СЕ ПРАТЕ ПО ПРОЦЕСУ ЗДРАВСТВЕНЕ НЕГЕ И СЕСТРИНСКИХ ОТПУСНИХ ПИСАМА ПАТРОНАЖНОЈ СЛУЖБИ ЗА 2013. ГОДИНУ</t>
  </si>
  <si>
    <r>
      <t>ГАК "НАРОДНИ ФРОНТ"</t>
    </r>
    <r>
      <rPr>
        <sz val="7"/>
        <rFont val="Arial"/>
        <family val="0"/>
      </rPr>
      <t>*</t>
    </r>
  </si>
  <si>
    <t>**</t>
  </si>
  <si>
    <t>КБЦ "ДР ДРАГИША МИШОВИЋ-ДЕДИЊЕ" **</t>
  </si>
  <si>
    <t>КБЦ "Др Д. Мишовић"  у број исписаних пацијената урачунати су пацијенти са психијатрије и геријатрије</t>
  </si>
  <si>
    <t>**КБЦ " Бежанијска коса " - укупан број умрлих је већи  у односу на табелу 3, за 6 пацијената који су умрли пре него што им је отворена историја болести на хитном пријему, а за које је тражена обдукција</t>
  </si>
  <si>
    <t>УКЉУЧЕНОСТ ПОРОДИЛИШТА У ПРОГРАМ "БОЛНИЦА ПРИЈАТЕЉ БЕБА"</t>
  </si>
  <si>
    <t>КБЦ "Земун" и Универзитетска дечја клиника немају техничке могућности да евидентирају просечну дужину чекања на преглед у минутама.</t>
  </si>
  <si>
    <t>ПОСТОЈАЊЕ ПРОТОКОЛА ЗА ЗБРИЊАВАЊЕ ТЕШКИХ МУЛТИПЛИХ ТРАУМА</t>
  </si>
  <si>
    <t>НЕ ЗБРИЊАВАЈУ ТЕШКЕ МУЛТИПЛЕ ТРАУМЕ</t>
  </si>
  <si>
    <t>БРОЈ ХОСПИТАЛИЗОВАНИХ ПАЦИЈЕНАТА НА ЈЕДИНИЦИ ИНТЕНЗИВНЕ НЕГЕ</t>
  </si>
  <si>
    <t>КЛИНИКА ЗА ПСИХИЈ. БОЛ. "ДР Л. ЛАЗАРЕВИЋ"</t>
  </si>
  <si>
    <t>КЛИНИКА ЗА ПСИХ. БОЛЕСТИ "ДР Л. ЛАЗАРЕВИЋ"</t>
  </si>
  <si>
    <t>СТОПА
 ЛЕТАЛИТЕТА</t>
  </si>
  <si>
    <t>БРОЈ 
ПОРОЂАЈА</t>
  </si>
  <si>
    <r>
      <t>* Остале болнице које имају хирургију нису доставиле</t>
    </r>
    <r>
      <rPr>
        <sz val="8"/>
        <color indexed="8"/>
        <rFont val="Arial Narrow"/>
        <family val="2"/>
      </rPr>
      <t xml:space="preserve"> податке</t>
    </r>
    <r>
      <rPr>
        <sz val="8"/>
        <color indexed="10"/>
        <rFont val="Arial Narrow"/>
        <family val="2"/>
      </rPr>
      <t>.</t>
    </r>
  </si>
  <si>
    <t>УКУПАН БРОЈ ЗАКАЗАНИХ
 ПРЕГЛЕДА</t>
  </si>
  <si>
    <t>УКУПАН БРОЈ 
ПРВИХ ПРЕГЛЕДА</t>
  </si>
  <si>
    <t>УКУПАН БРОЈ 
ПРЕГЛЕДА</t>
  </si>
  <si>
    <t>Извештај о броју трудница / породиља и новорођенчади који су умрли током хоспитализације и о укључености  породилишта у програм "болница-пријатељ беба"</t>
  </si>
  <si>
    <t>Извештај о просечној дужини чекања на преглед хитних пацијената и успешно спроведеним кардиопулмоналним реанимацијама</t>
  </si>
  <si>
    <t>Табела бр 24</t>
  </si>
  <si>
    <t>Извештај о постојању протокола за збрињавање тешких мултиплих траума у писаној форми у болницама у Београду</t>
  </si>
  <si>
    <t>Табела бр 25</t>
  </si>
  <si>
    <t xml:space="preserve">Табела бр 6 </t>
  </si>
  <si>
    <t>БРОЈ ЗАПОСЛЕНИХ КОЈИ СУ УЧЕСТВОВАЛИ У ОБНОВИ ЗНАЊА И ВЕШТИНА О ТРОШКУ УСТАНОВЕ</t>
  </si>
  <si>
    <t>% ЗАПОСЛЕНИХ КОЈИ СУ УЧЕСТВОВАЛИ У ОБНОВИ ЗНАЊА И ВЕШТИНА О ТРОШКУ УСТАНОВЕ</t>
  </si>
  <si>
    <t>У К У П Н О</t>
  </si>
  <si>
    <t>КБЦ "ЗВЕЗДАРА"</t>
  </si>
  <si>
    <t>КБЦ "ЗЕМУН"</t>
  </si>
  <si>
    <t>КБЦ "БЕЖАНИЈСКА КОСА"</t>
  </si>
  <si>
    <t>ГАК "НАРОДНИ ФРОНТ"</t>
  </si>
  <si>
    <t>УНИВЕРЗИТЕТСКА ДЕЧЈА КЛИНИКА</t>
  </si>
  <si>
    <t>ИНСТИТУТ ЗА МЕНТАЛНО ЗДРАВЉЕ</t>
  </si>
  <si>
    <t>ИНСТИТУТ ЗА РЕУМАТОЛОГИЈУ</t>
  </si>
  <si>
    <t>БРОЈ ИСПИСАНИХ БОЛЕСНИКА</t>
  </si>
  <si>
    <t>ИНСТИТУТ ЗА НЕОНАТОЛОГИЈУ</t>
  </si>
  <si>
    <t>ИНСТИТУТ ЗА РЕХАБИЛИТАЦИЈУ</t>
  </si>
  <si>
    <t>СТОПА ЛЕТАЛИТЕТА</t>
  </si>
  <si>
    <t>Ред.    бр.</t>
  </si>
  <si>
    <t>БРОЈ ДАНА БОЛНИЧКОГ ЛЕЧЕЊА</t>
  </si>
  <si>
    <t>ИНСТИТУТ ЗА КАРДИОВАСКУЛАРНЕ БОЛЕСТИ "ДЕДИЊЕ"</t>
  </si>
  <si>
    <t>ПРОСЕЧНА ДУЖИНА БОЛНИЧКОГ ЛЕЧЕЊА</t>
  </si>
  <si>
    <t>УКУПНО ЗА УСТАНОВУ</t>
  </si>
  <si>
    <t>БРОЈ УМРЛИХ У ТОКУ ПРВИХ 48 САТИ ОД ПРИЈЕМА У БОЛНИЦУ</t>
  </si>
  <si>
    <t>УКУПАН БРОЈ УМРЛИХ</t>
  </si>
  <si>
    <t>ПРОЦЕНАТ УМРЛИХ У ТОКУ ПРВИХ 48 САТИ ОД ПРИЈЕМА У БОЛНИЦУ</t>
  </si>
  <si>
    <t>СПЕЦИЈАЛНА БОЛНИЦА ЗА БОЛЕСТИ ЗАВИСНОСТИ</t>
  </si>
  <si>
    <t>СПЕЦ.БОЛ.ЗА ЦЕРЕБРАЛНУ ПАРАЛИЗУ И  РАЗВОЈНУ НЕУРОЛОГИЈУ</t>
  </si>
  <si>
    <t>СПЕЦИЈАЛНА БОЛНИЦА ЗА РЕХАБИЛИТАЦИЈУ И ОРТОПЕДСКУ ПРОТЕТИКУ</t>
  </si>
  <si>
    <t>ИНСТИТУТ ЗА ЗДРАВСТВЕНУ ЗАШТИТУ МАЈКЕ И ДЕТЕТА СРБИЈЕ "ДР В.ЧУПИЋ"</t>
  </si>
  <si>
    <t>КЛИНИКА ЗА НЕУРОЛОГИЈУ И ПСИХИЈАТРИЈУ ЗА ДЕЦУ И ОМЛАДИНУ</t>
  </si>
  <si>
    <t>КЛИНИКА ЗА РЕХАБИЛИТАЦИЈУ "ДР М.ЗОТОВИЋ"</t>
  </si>
  <si>
    <t>СПЕЦИЈАЛНА БОЛНИЦА ЗА ЕНДЕМСКУ НЕФРОПАТИЈУ  ЛАЗАРЕВАЦ</t>
  </si>
  <si>
    <t>СПЕЦИЈАЛНА БОЛНИЦА ЗА ИНТЕРНЕ БОЛЕСТИ МЛАДЕНОВАЦ</t>
  </si>
  <si>
    <t>ИНСТИТУТ ЗА ОРТОПЕДСКО- ХИРУРШКЕ БОЛЕСТИ "БАЊИЦА"</t>
  </si>
  <si>
    <t>КЛИНИЧКИ ЦEНТАР СРБИЈЕ</t>
  </si>
  <si>
    <t>КБЦ "ДР ДРАГИША МИШОВИЋ-ДЕДИЊЕ"</t>
  </si>
  <si>
    <t>ИНСТИТУТ ЗА ОНКОЛОГИЈУ И РАДИОЛОГИЈУ СРБИЈЕ</t>
  </si>
  <si>
    <t>(ниво установе)</t>
  </si>
  <si>
    <t>УКУПАН БРОЈ УМРЛИХ УПУЋЕНИХ НА ОБДУКЦИЈУ</t>
  </si>
  <si>
    <t>БРОЈ КЛИНИЧКИХ ДИЈАГНОЗА УЗРОКА СМРТИ КОЈЕ СУ ПОТВРЂЕНЕ ОБДУКЦИЈОМ</t>
  </si>
  <si>
    <t>ПРОЦЕНАТ ПОДУДАРНОСТИ КЛИНИЧКИХ И ОБДУКЦИОНИХ ДИЈАГНОЗА</t>
  </si>
  <si>
    <t>ПРОЦЕНАТ ОБДУКОВАНИХ</t>
  </si>
  <si>
    <t>СПЕЦИЈАЛНА БОЛНИЦА ЗА ЦЕРЕБРОВАСКУЛАРНЕ БОЛЕСТИ "СВЕТИ САВА"</t>
  </si>
  <si>
    <t>СПЕЦИЈАЛНА БОЛИЦАЗА ЦЕРЕБРАЛНУ ПАРАЛИЗУ И  РАЗВОЈНУ НЕУРОЛОГИЈУ</t>
  </si>
  <si>
    <t>СПЕЦИЈАЛНА БОЛНИЦАЗА ЦЕРЕБРАЛНУ ПАРАЛИЗУ И  РАЗВОЈНУ НЕУРОЛОГИЈУ</t>
  </si>
  <si>
    <t>* Нису укључени подаци о леченим и умрлим пацијентима на неонатолошким одељењима при породилиштима, као и на геријатријским и психијатријским одељењима у клиничко-болничким центрима.</t>
  </si>
  <si>
    <t>(интернистичке гране медицине)</t>
  </si>
  <si>
    <t>ЗАВОД ЗА ПСИХОФИЗИОЛОШКЕ ПОРЕМЕЋАЈЕ И ГОВОРНУ ПАТОЛОГИЈУ</t>
  </si>
  <si>
    <t>* Нису укључени подаци о леченим и умрлим пацијентима на геријатријским и психијатријским одељењима у клиничко-болничким центрима.</t>
  </si>
  <si>
    <t>(хируршке гране медицине)</t>
  </si>
  <si>
    <t>(гинекологија и акушерство)</t>
  </si>
  <si>
    <t xml:space="preserve">БРОЈ МЕДИЦИНСКИХ СЕСТАРА </t>
  </si>
  <si>
    <t>ИНСТИТУТ ЗА КАРДИОВАСКУЛАРНЕ БОЛЕСТИ ДЕДИЊЕ</t>
  </si>
  <si>
    <t>* Нису укључени подаци о леченим и умрлим пацијентима на неонатолошким одељењима при породилиштима.</t>
  </si>
  <si>
    <t>БРОЈ ИСПИСАНИХ ОПЕРИСАНИХ ПАЦИЈЕНАТА</t>
  </si>
  <si>
    <t>СТОПА ЛЕТАЛИТЕТА ОПЕРИСАНИХ ПАЦИЈЕНАТА</t>
  </si>
  <si>
    <t>БРОЈ ХИРУРШКИХ ИНТЕРВЕНЦИЈА ОБАВЉЕНИХ У ХИРУРШКИМ САЛАМА</t>
  </si>
  <si>
    <t>БРОЈ ПРЕОПЕРАТИВНИХ ДАНА ЛЕЧЕЊА ЗА СВЕ ХИРУРШКЕ ИНТЕРВЕНЦИЈЕ ОБАВЉЕНЕ У ХИРУРШКИМ САЛАМА</t>
  </si>
  <si>
    <t>БРОЈ ЛЕКАРА УКЉУЧЕНИХ У ОПЕРАТИВНИ ПРОГРАМ</t>
  </si>
  <si>
    <t>ГИНЕКОЛОШКО-АКУШЕРСКА КЛИНИКА "НАРОДНИ ФРОНТ"</t>
  </si>
  <si>
    <t>БРОЈ ПОРОЂАЈА ОБАВЉЕНИХ ЦАРСКИМ РЕЗОМ</t>
  </si>
  <si>
    <t>БРОЈ ТРУДНИЦА И ПОРОДИЉА УМРЛИХ ТОКОМ ХОСПИТАЛИЗАЦИЈЕ</t>
  </si>
  <si>
    <t>БРОЈ ЖИВОРОЂЕНЕ ДЕЦЕ УМРЛЕ ДО ОТПУСТА ИЗ БОЛНИЦЕ</t>
  </si>
  <si>
    <t>ПРОЦЕНАТ ПОРОЂАЈА ОБАВЉЕНИХ ЦАРСКИМ РЕЗОМ</t>
  </si>
  <si>
    <t>СТОПА ИНЦИДЕНЦИЈЕ ИНФЕКЦИЈА ОПЕРАТИВНОГ МЕСТА</t>
  </si>
  <si>
    <t>УКУПАН БРОЈ ПРВИХ ПРЕГЛЕДА</t>
  </si>
  <si>
    <t>ПРОСЕЧНА ДУЖИНА ЧЕКАЊА НА ЗАКАЗАН ПРВИ ПРЕГЛЕД</t>
  </si>
  <si>
    <t>УКУПАН БРОЈ САТИ У НЕДЕЉИ КАДА СЛУЖБА РАДИ ПОПОДНЕ</t>
  </si>
  <si>
    <t>БРОЈ ДАНА У МЕСЕЦУ КАДА ЈЕ ОМОГУЋЕНО ЗАКАЗИВАЊЕ СПЕЦ.-КОНС. ПРЕГЛЕДА</t>
  </si>
  <si>
    <t>УКУПНА ДУЖИНА ЧЕКАЊА НА ЗАКАЗАН ПРВИ ПРЕГЛЕД</t>
  </si>
  <si>
    <t xml:space="preserve">ИНСТИТУТ ЗА ЗДРАВСТВЕНУ ЗАШТИТУ МАЈКЕ И ДЕТЕТА СРБИЈЕ </t>
  </si>
  <si>
    <t>ИНСТИТУТ ЗА ОРТОПЕДСКО-ХИРУРШКЕ БОЛЕСТИ "БАЊИЦА"</t>
  </si>
  <si>
    <t>СПЕЦИЈАЛНА БОЛНИЦА ЗА ЦЕРЕБРАЛНУ ПАРАЛИЗУ И РАЗВОЈНУ НЕУРОЛОГИЈУ</t>
  </si>
  <si>
    <t>КЛИНИЧКИ ЦЕНТАР СРБИЈЕ</t>
  </si>
  <si>
    <t>ЗАВОД ЗА ПСИХОФИЗИОЛОШКЕ ПОРЕМЕЋАЈЕ И ГОВОРНУ ПАТОЛОГИЈУ "ПРОФ ДР ЦВЕТКО БРАЈОВИЋ"</t>
  </si>
  <si>
    <t>БРОЈ КОМПЛИКАЦИЈА УСЛЕД ДАВАЊА АНЕСТЕЗИЈЕ</t>
  </si>
  <si>
    <t>БРОЈ ПОНОВЉЕНИХ ОПЕРАЦИЈА У ИСТОЈ РЕГИЈИ</t>
  </si>
  <si>
    <t>БРОЈ СВИХ БОЛНИЧКИХ ИНФЕКЦИЈА НА ЈЕДИНИЦИ ИНТЕНЗИВНЕ НЕГЕ</t>
  </si>
  <si>
    <t>СТОПА ИНЦИДЕНЦИЈЕ СВИХ БОЛНИЧКИХ ИНФЕКЦИЈА НА ЈЕДИНИЦИ ИНТЕНЗИВНЕ НЕГЕ</t>
  </si>
  <si>
    <t>БРОЈ ОПЕРИСАНИХ ПАЦИЈЕНАТА ОДРЕЂЕНЕ КЛАСЕ КОНТАМИНАЦИЈЕ ОПЕРАТИВНОГ МЕСТА</t>
  </si>
  <si>
    <t>БРОЈ ПАЦИЈЕНАТА СА ИНФЕКЦИЈОМ ОПЕРАТИВНОГ МЕСТА ОДРЕЂЕНЕ КЛАСЕ КОНТАМИНАЦИЈЕ</t>
  </si>
  <si>
    <t>КЛАСА КОНТАМИНАЦИЈЕ ОПЕРАТИВНОГ МЕСТА</t>
  </si>
  <si>
    <t>Нераздвојене класе</t>
  </si>
  <si>
    <t>II</t>
  </si>
  <si>
    <t>III</t>
  </si>
  <si>
    <t>IV</t>
  </si>
  <si>
    <t>I</t>
  </si>
  <si>
    <t>БРОЈ ПРЕГЛЕДАНИХ ПАЦИЈЕНАТА</t>
  </si>
  <si>
    <t>БРОЈ ПОКУШАНИХ КАРДИОПУЛМОНАЛНИХ РЕАНИМАЦИЈА</t>
  </si>
  <si>
    <t>БРОЈ УСПЕШНИХ КАРДИОПУЛМОНАЛНИХ РЕАНИМАЦИЈА</t>
  </si>
  <si>
    <t>ПРОЦЕНАТ УСПЕШНИХ КАРДИОПУЛМОНАЛНИХ РЕАНИМАЦИЈА</t>
  </si>
  <si>
    <t>* Нису укључени подаци о леченим пацијентима на геријатријским и психијатријским одељењима у клиничко-болничким центрима.</t>
  </si>
  <si>
    <t>БРОЈ РАДИОНИЦА, ЕДУКАТИВНИХ СКУПОВА И СЕМИНАРА ОДРЖАНИХ У ЗУ</t>
  </si>
  <si>
    <t>(интернистичке гране медицине)*</t>
  </si>
  <si>
    <t xml:space="preserve">СПЕЦИЈАЛНА БОЛНИЦА ЗА ЕНДЕМСКУ НЕФРОПАТИЈУ </t>
  </si>
  <si>
    <t>**Педијатријске гране медицине не укључују дечју хирургију, која је приказана у оквиру хируршких грана медицине.</t>
  </si>
  <si>
    <t>ЗДРАВСТВЕНА
 УСТАНОВА</t>
  </si>
  <si>
    <t>Ред.  
бр.</t>
  </si>
  <si>
    <t>(педијатријске гране медицине)**</t>
  </si>
  <si>
    <t>ПРОЦЕНАТ ПОДУДАРНОСТИ 
КЛИНИЧКИХ И ОБДУКЦИОНИХ ДИЈАГНОЗА</t>
  </si>
  <si>
    <t>УКУПАН
 БРОЈ 
УМРЛИХ</t>
  </si>
  <si>
    <t>УКУПАН БРОЈ УМРЛИХ
 УПУЋЕНИХ НА ОБДУКЦИЈУ</t>
  </si>
  <si>
    <t>Ред.
бр.</t>
  </si>
  <si>
    <t>ЗДРАВСТВЕНА 
УСТАНОВА</t>
  </si>
  <si>
    <t>ЗДРАВСТВЕНА
УСТАНОВА</t>
  </si>
  <si>
    <t>СПЕЦИЈАЛНА БОЛНИЦА ЗА 
РЕХАБИЛИТАЦИЈУ И ОРТОПЕДСКУ ПРОТЕТИКУ</t>
  </si>
  <si>
    <t>(педијатријске гране медицине**)</t>
  </si>
  <si>
    <t>КЛИНИКА ЗА РЕХАБИЛИТАЦИЈУ 
"ДР М.ЗОТОВИЋ"</t>
  </si>
  <si>
    <t xml:space="preserve">Табела 1 </t>
  </si>
  <si>
    <t>Табела 2</t>
  </si>
  <si>
    <t>Табела 3</t>
  </si>
  <si>
    <t>Табела 4</t>
  </si>
  <si>
    <t xml:space="preserve">Табела 5 </t>
  </si>
  <si>
    <t xml:space="preserve">Табела 6 </t>
  </si>
  <si>
    <t xml:space="preserve">Табела 7 </t>
  </si>
  <si>
    <t>УКУПАН 
БРОЈ УМРЛИХ</t>
  </si>
  <si>
    <t>Табела 8</t>
  </si>
  <si>
    <t xml:space="preserve">Табела 10 </t>
  </si>
  <si>
    <t>Табела 11</t>
  </si>
  <si>
    <t>Табела 12</t>
  </si>
  <si>
    <t>Табела 13</t>
  </si>
  <si>
    <t>Табела 14</t>
  </si>
  <si>
    <t xml:space="preserve">Табела 15 </t>
  </si>
  <si>
    <t>Табела 16</t>
  </si>
  <si>
    <t>Табела 17</t>
  </si>
  <si>
    <t>Табела 19</t>
  </si>
  <si>
    <t>Табела 23</t>
  </si>
  <si>
    <t>Табела 26</t>
  </si>
  <si>
    <t>Табела 28</t>
  </si>
  <si>
    <t>Табела 27</t>
  </si>
  <si>
    <t>Табела 29</t>
  </si>
  <si>
    <t>Табела 31</t>
  </si>
  <si>
    <t>Табела 32</t>
  </si>
  <si>
    <t>ИНСТИТУТ ЗА КВБ ДЕДИЊЕ</t>
  </si>
  <si>
    <t>КЛИНИЧКИ ЦEНТАР СРБИЈЕ **</t>
  </si>
  <si>
    <t>ИНСТИТУТ ЗА ЗДРАВСТВЕНУ ЗАШТИТУ МАЈКЕ И ДЕТЕТА СРБИЈЕ "ДР В.ЧУПИЋ" *</t>
  </si>
  <si>
    <t>ПРОСЕЧАН
 БРОЈ ПРЕОПЕРАТИВНИХ ДАНА</t>
  </si>
  <si>
    <t>СПЕЦИЈАЛНА БОЛНИЦА ЗА ЦЕРЕБРАЛНУ ПАРАЛИЗУ И  РАЗВОЈНУ НЕУРОЛОГИЈУ</t>
  </si>
  <si>
    <t>КЛИНИЧКИ ЦЕНТАР 
СРБИЈЕ</t>
  </si>
  <si>
    <t>КБЦ 
 "БЕЖАНИЈСКА КОСА"</t>
  </si>
  <si>
    <t>Табела 35</t>
  </si>
  <si>
    <t>УНИВЕРЗИТЕТСКА 
ДЕЧЈА КЛИНИКА</t>
  </si>
  <si>
    <t>Ред
бр.</t>
  </si>
  <si>
    <t>Ред. 
бр.</t>
  </si>
  <si>
    <t>Ред.
    бр.</t>
  </si>
  <si>
    <t xml:space="preserve">Табела 9 </t>
  </si>
  <si>
    <t>(педијатријске гране медицине) **</t>
  </si>
  <si>
    <t xml:space="preserve">КЛИНИЧКИ ЦEНТАР СРБИЈЕ </t>
  </si>
  <si>
    <t>УКУПАН БРОЈ
 УМРЛИХ</t>
  </si>
  <si>
    <t>КБЦ "ЗВЕЗДАРА"*</t>
  </si>
  <si>
    <t>КЛИНИЧКИ ЦEНТАР СРБИЈЕ**</t>
  </si>
  <si>
    <t>БРОЈ ЛЕКАРА</t>
  </si>
  <si>
    <t>КБЦ "ДР ДРАГИША МИШОВИЋ"</t>
  </si>
  <si>
    <t>Ред бр.</t>
  </si>
  <si>
    <t>ПРОСЕЧАН БРОЈ ПРЕГЛЕДАНИХ ДДК ПО ЛЕКАРУ</t>
  </si>
  <si>
    <t>БРОЈ ДАВАЊА КРВИ У МОБИЛНОМ ТИМУ</t>
  </si>
  <si>
    <t>БРОЈ ДАВАЊА КРВИ У УСТАНОВИ</t>
  </si>
  <si>
    <t>БРОЈ ПРЕГЛЕДАНИХ ДДК</t>
  </si>
  <si>
    <t>БРОЈ НАМЕНСКИХ ДАВАЊА</t>
  </si>
  <si>
    <t>УКУПАН БРОЈ ДАВАЊА КРВИ</t>
  </si>
  <si>
    <t>ПРОСЕЧАН БРОЈ ДАВАЊА КРВИ ДДК ПО ЛЕКАРУ</t>
  </si>
  <si>
    <t>% НАМЕНСКИХ ДАВАЊА КРВИ</t>
  </si>
  <si>
    <t>% ДАВАЊА КРВИ НА ТЕРЕНУ</t>
  </si>
  <si>
    <t>% ИЗДАТИХ ЈЕДИНИЦА ЦЕЛЕ КРВИ</t>
  </si>
  <si>
    <t>% ИЗДАТИХ ДЕЛЕУКОЦИТО-ВАНИХ ЕРИТРОЦИТА</t>
  </si>
  <si>
    <t>ФАМИЛИЈА ПРОДУКТА</t>
  </si>
  <si>
    <t>БРОЈ ЈЕДИНИЦА</t>
  </si>
  <si>
    <t>% КОНТРОЛИСАНИХ ЈЕДИНИЦА</t>
  </si>
  <si>
    <t>ПРОИЗВЕДЕНИХ</t>
  </si>
  <si>
    <t>КОНТРОЛИСАНИХ</t>
  </si>
  <si>
    <t>КБЦ"ДР ДРАГИША МИШОВИЋ"</t>
  </si>
  <si>
    <t>ЕРИТРОЦИТИ</t>
  </si>
  <si>
    <t>ЗАМРЗНУТА СВЕЖА ПЛАЗМА</t>
  </si>
  <si>
    <t>ТРОМБОЦИТИ</t>
  </si>
  <si>
    <t>Табела 36</t>
  </si>
  <si>
    <t>Р.
бр.</t>
  </si>
  <si>
    <t xml:space="preserve"> ТОМОГРАФИЈА МАГНЕТНОМ РЕЗОНАНЦОМ (шифра 560001)</t>
  </si>
  <si>
    <t>Специјална болница за цереброваскуларне болести "Свети Сава"</t>
  </si>
  <si>
    <t>КБЦ "Бежанијска коса"</t>
  </si>
  <si>
    <t>КЦС</t>
  </si>
  <si>
    <t xml:space="preserve">УКУПНО </t>
  </si>
  <si>
    <t xml:space="preserve"> ПЕРКУТАНА АНГИОПЛАСТИКА КОРОНАРНИХ АРТЕРИЈА БАЛОН КАТЕТЕРОМ (шифра 010917)</t>
  </si>
  <si>
    <t>КБЦ "Звездара"</t>
  </si>
  <si>
    <t>КБЦ "Земун"</t>
  </si>
  <si>
    <t>ИКВБ " Дедиње"</t>
  </si>
  <si>
    <t xml:space="preserve"> СЕЛЕКТИВНА КОРОНАРОГРАФИЈА (шифра 010924)</t>
  </si>
  <si>
    <t xml:space="preserve">ИКВБ " Дедиње"  </t>
  </si>
  <si>
    <t xml:space="preserve">КЦС </t>
  </si>
  <si>
    <t xml:space="preserve"> ТОТАЛНА ПРОТЕЗА КУКА И КОЛЕНА (шифра 252839)</t>
  </si>
  <si>
    <t>Институт "Бањица"</t>
  </si>
  <si>
    <t>СКЕНЕР ДИЈАГНОСТИКА</t>
  </si>
  <si>
    <t>ДОНЕТ ГОДИШЊИ ПРОГРАМ ПРОВЕРЕ КВАЛИТЕТА СТРУЧНОГ РАДА</t>
  </si>
  <si>
    <t>ДА ЛИ ПОСТОЈЕ ИЗВЕШТАЈИ О РАДУ КОМИСИЈЕ</t>
  </si>
  <si>
    <t>ДА ЛИ СУ ИЗВЕШТАЈИ ДОСТУПНИ ЗАПОСЛЕНИМ</t>
  </si>
  <si>
    <t>КОМИСИЈА ПОДНОСИ ИЗВЕШТАЈ ДИРЕКТОРУ И УО</t>
  </si>
  <si>
    <t>ЗДРАВСТВЕНА УСТАНОВА ЈЕ НА ВИДНА МЕСТА ИСТАКЛА:</t>
  </si>
  <si>
    <t>ИСТРАЖИВАЊЕ ЗАДОВОЉСТВА КОРИСНИКА</t>
  </si>
  <si>
    <t>ИСТРАЖИВАЊЕ ЗАДОВОЉСТВА ЗАПОСЛЕНИХ</t>
  </si>
  <si>
    <t xml:space="preserve">ОБАВЕШТЕЊЕ О ВРСТИ ЗДРАВСТВЕНИХ УСЛУГА НА ТЕРЕТ РЗЗО </t>
  </si>
  <si>
    <t>ОБАВЕШТЕЊЕ О УСЛУГАМА КОЈЕ НЕ ПЛАЋА РЗЗО</t>
  </si>
  <si>
    <t>ОБАВЕШТЕЊЕ О ПАРТИЦИПАЦИЈИ</t>
  </si>
  <si>
    <t>ЦЕНОВНИК УСЛУГА КОЈЕ ПЛАЋАЈУ ПАЦИЈЕНТИ</t>
  </si>
  <si>
    <t>КЊИГУ ЗА ПРИМЕДБЕ И ЖАЛБЕ ПАЦИЈЕНАТА</t>
  </si>
  <si>
    <t>ПОДАТКЕ О ЗАШТИТНИКУ ПАЦИЈЕНТОВИХ ПРАВА</t>
  </si>
  <si>
    <t>ОБАВЉЕНО</t>
  </si>
  <si>
    <t xml:space="preserve">УРАЂЕНА АНАЛИЗА </t>
  </si>
  <si>
    <t>ИНСТИТУТ ЗА КВБ "ДЕДИЊЕ"</t>
  </si>
  <si>
    <t>СПЕЦИЈАЛНА БОЛНИЦА ЗА ЦВБ "СВЕТИ САВА"</t>
  </si>
  <si>
    <t>КЛИНИКА ЗА РЕХАБ. "ДР М.ЗОТОВИЋ"</t>
  </si>
  <si>
    <t>СПЕЦИЈАЛНА БОЛ.ЗА ЦЕР. ПАРАЛИЗУ И  РАЗВОЈНУ НЕУРОЛОГИЈУ</t>
  </si>
  <si>
    <t>СПЕЦИЈАЛНА БОЛ. ЗА РЕХАБИЛИТАЦИЈУ И ОРТ.ПРОТЕТИКУ</t>
  </si>
  <si>
    <t>ЗАВОД ЗА ПСИХОФИЗ. ПОРЕМЕЋАЈЕ И ГОВОРНУ ПАТ.</t>
  </si>
  <si>
    <t>Табела 37</t>
  </si>
  <si>
    <t>УКУПАН БРОЈ ПАЦИЈЕНАТА НА ЛИСТИ ЧЕКАЊА НА ДАН 31.12.</t>
  </si>
  <si>
    <t>УКУПАН БРОЈ ДАНА ПРОВЕДЕНИХ НА ЛИСТИ ЧЕКАЊА</t>
  </si>
  <si>
    <t>БРОЈ НОВИХ ПАЦИЈЕНАТА НА ЛИСТИ ЧЕКАЊА</t>
  </si>
  <si>
    <t>ПРОСЕЧНА ДУЖИНА ЧЕКАЊА</t>
  </si>
  <si>
    <t>КЛИНИКА ЗА НЕУРОЛОГИЈУ И ПСИЈХИЈАТРИЈУ ЗА ДЕЦУ И ОМЛАДИНУ</t>
  </si>
  <si>
    <t>ГИНЕКОЛОШКО АКУШЕРСКА КЛИНИКА - НАРОДНИ ФРОНТ</t>
  </si>
  <si>
    <t>ИНСТИТУТ ЗА КАРДИОВАСКУЛАРНЕ БОЛЕСТИ - ДЕДИЊЕ</t>
  </si>
  <si>
    <t xml:space="preserve">У К У П Н О </t>
  </si>
  <si>
    <t>УКУПНО</t>
  </si>
  <si>
    <t>ПРОЦЕНАТ 
ОБДУКОВАНИХ</t>
  </si>
  <si>
    <t>УКУПАН
 БРОЈ УМРЛИХ</t>
  </si>
  <si>
    <t xml:space="preserve">ИНСТИТУТ ЗА КАРДИОВАСКУЛАРНЕ БОЛЕСТИ "ДЕДИЊЕ" </t>
  </si>
  <si>
    <t xml:space="preserve">ИНСТИТУТ ЗА ОРТОПЕДСКО- ХИРУРШКЕ БОЛЕСТИ "БАЊИЦА" </t>
  </si>
  <si>
    <t>Табела 24</t>
  </si>
  <si>
    <t>Табела 33</t>
  </si>
  <si>
    <t xml:space="preserve"> ИМПЛАНТАЦИЈА АОРТНЕ И МИТРАЛНЕ ВАЛВУЛЕ У ЕКК (шифре 012818, 012817, 012816)</t>
  </si>
  <si>
    <t>БРОЈ  ВРАЋЕНИХ ИЗВЕШТАЈА О ОБДУКЦИЈИ</t>
  </si>
  <si>
    <t>БРОЈ ПАЦИЈЕНАТА КОЈИ СЕ ПРАТЕ ПО ДЕФИНИСАНОМ ПРОЦЕСУ ЗДРАВСТВЕНЕ НЕГЕ</t>
  </si>
  <si>
    <t xml:space="preserve">БРОЈ УПУЋЕНИХ ПИСАМА ПАТРОНАЖНОЈ СЛУЖБИ </t>
  </si>
  <si>
    <t>ПРОЦЕНАТ ПАЦИЈАНАТА КОЈИ СЕ ПРАТЕ ПО ПРОЦЕСУ ЗДРАВСТВЕНЕ НЕГЕ</t>
  </si>
  <si>
    <t>ПРОЦЕНАТ СЕСТРИНСКИХ ОТПУСНИХ ПИСАМА ПАТРОНАЖНОЈ СЛУЖБИ</t>
  </si>
  <si>
    <t>БРОЈ ДАНА БОЛЕСНИЧКОГ ЛЕЧЕЊА</t>
  </si>
  <si>
    <t>БРОЈ МЕДИЦИНСКИХ СЕСТАРА</t>
  </si>
  <si>
    <t>БРОЈ ПАЦИЈАНАТА КОД КОЈИХ ЈЕ ИЗВРШЕН ПОНОВНИ ПРИЈЕМ НА ОДЕЉЕЊЕ ИНТЕНЗИВНЕ НЕГЕ</t>
  </si>
  <si>
    <t>ПРОСЕЧАН БРОЈ МЕДИЦИНСКИХ СЕСТАРА ПО ЗАУЗЕТОЈ БОЛНИЧКОЈ ПОСТЕЉИ</t>
  </si>
  <si>
    <t>БРОЈ
 ИСПИСАНИХ БОЛЕСНИКА</t>
  </si>
  <si>
    <t>БРОЈ ПАЦИЈЕНАТА ЛЕЧЕНИХ НА ОДЕЉЕЊУ ИНТЕНЗИВНЕ НЕГЕ</t>
  </si>
  <si>
    <t>ПРОЦЕНАТ ПАЦИЈЕНАТА КОД КОЈИХ ЈЕ ИЗВРШЕН ПОНОВНИ ПРИЈЕМ НА ОДЕЉЕЊЕ ИНТЕНЗИВНЕ НЕГЕ</t>
  </si>
  <si>
    <t>УКУПАН БРОЈ ПРЕГЛЕДА</t>
  </si>
  <si>
    <t>БРОЈ ПАЦИЈЕНАТА КОЈИ СУ ИМАЛИ ЗАКАЗАН ПРВИ ПРЕГЛЕД</t>
  </si>
  <si>
    <t>УКУПАН БРОЈ ЗАКАЗАНИХ ПРЕГЛЕДА</t>
  </si>
  <si>
    <t>БРОЈ ПАЦИЈЕНАТА КОЈИ СУ ПРЕГЛЕДАНИ У РОКУ ОД 30 МИН ОД ВРЕМЕНА ЗАКАЗАНОГ ТЕРМИНА</t>
  </si>
  <si>
    <t>ПРОЦЕНАТ ЗАКАЗАНИХ ПОСЕТА У ОДНОСУ НА УКУПАН БРОЈ  ПОСЕТА</t>
  </si>
  <si>
    <t>ПРОЦЕНАТ ПАЦИЈЕНАТА КОЈИ СУ ПРИМЉЕНИ КОД ЛЕКАРА У РОКУ ОД 30 МИН ОД ВРЕМЕНА ЗАКАЗАНОГ ТЕРМИНА</t>
  </si>
  <si>
    <t xml:space="preserve">                                                                                                       (гинекологија и акушерство)</t>
  </si>
  <si>
    <t xml:space="preserve">                                                                                               (психијатрија)</t>
  </si>
  <si>
    <t>ДУЖИНА ЧЕКАЊА НА ПРЕГЛЕД (У МИНУТИМА)</t>
  </si>
  <si>
    <t>ПРОСЕЧНА ДУЖИНА ЧЕКАЊА НА ПРЕГЛЕД (У МИНУТИМА)</t>
  </si>
  <si>
    <t>ИНСТИТУТ ЗА ОРТОПЕДСКО ХИРУРШКЕ БОЛЕСТИ БАЊИЦА</t>
  </si>
  <si>
    <t>БРОЈ ПОРОЂАЈА У ЕПИДУРАЛНОЈ АНЕСТЕЗИЈИ</t>
  </si>
  <si>
    <t>БРОЈ ПОРОЂАЈА УЗ ПРИСУСТВО ПАРТНЕРА</t>
  </si>
  <si>
    <t>ПРОЦЕНАТ ПОРОЂАЈА У ЕПИДУРАЛНОЈ АНЕСТЕЗИЈИ</t>
  </si>
  <si>
    <t>ПРОЦЕНАТ ПОРОЂАЈА УЗ ПРИСУСТВО ПАРТНЕРА</t>
  </si>
  <si>
    <t xml:space="preserve">БРОЈ ПОРОДИЉА КОЈЕ СУ ИМАЛЕ НОРМАЛАН ПОРОЂАЈ </t>
  </si>
  <si>
    <t>УКУПАН БРОЈ ПОРОДИЉА</t>
  </si>
  <si>
    <t>БРОЈ ПОРОДИЉА КОЈЕ СУ ИМАЛЕ ПОВРЕДУ ПРИ ПОРОЂАЈУ</t>
  </si>
  <si>
    <t>БРОЈ ДАНА ЛЕЖАЊА ПОРОДИЉА КОЈЕ СУ ИМАЛЕ НОРМАЛАН ПОРОЂАЈ</t>
  </si>
  <si>
    <t>УКУПАН БРОЈ НОВОРОЂЕНЧАДИ</t>
  </si>
  <si>
    <t>БРОЈ НОВОРОЂЕНЧАДИ КОЈА СУ ИМАЛА ПОВРЕДУ ПРИ РАЂАЊУ</t>
  </si>
  <si>
    <t>ПРОЦЕНАТ ПОРОДИЉА КОЈЕ СУ ИМАЛЕ ПОВРЕДУ ПРИ ПОРОЂАЈУ</t>
  </si>
  <si>
    <t>ПРОЦЕНАТ НОВОРОЂЕНЧАДИ КОЈА СУ ИМАЛА ПОВРЕДУ ПРИ РАЂАЊУ</t>
  </si>
  <si>
    <t>ПРОСЕЧНА ДУЖИНА ЛЕЖАЊА У БОЛНИЦИ ЗА НОРМАЛАН ПОРОЂАЈ</t>
  </si>
  <si>
    <t>БРОЈ ПАЦИЈЕНАТА СА ДЕКУБИТУСИМА</t>
  </si>
  <si>
    <t>БРОЈ ИСПИСАНИХ ПАЦИЈЕНАТА</t>
  </si>
  <si>
    <t>БРОЈ ДАНА ХОСПИТАЛИЗАЦИЈЕ</t>
  </si>
  <si>
    <t>БРОЈ СВИХ ПАДОВА ПАЦИЈЕНАТА</t>
  </si>
  <si>
    <t>БРОЈ ПАЦИЈЕНАТА СА ТРОМБОЕМБОЛИЈСКИМ КОМПЛИКАЦИЈАМА</t>
  </si>
  <si>
    <t>СТОПА ПАДОВА ПАЦИЈЕНАТА</t>
  </si>
  <si>
    <t>СТОПА ПАЦИЈЕНАТА СА ДЕКУБИТУСИМА</t>
  </si>
  <si>
    <t>СТОПА ТРОМБОЕМБОЛИЈСКИХ КОМПЛИКАЦИЈА</t>
  </si>
  <si>
    <t>ПОСТОЈАЊЕ ПЛАНА ЕДУКАЦИЈЕ ЗА СВЕ ЗАПОСЛЕНЕ У ЗДРАВСТВЕНОЈ УСТАНОВИ</t>
  </si>
  <si>
    <t>БРОЈ ЗДРАВСТВЕНИХ РАДНИКА И САРАДНИКА ЗАПОСЛЕНИХ У ЗДРАВСТВЕНОЈ УСТАНОВИ</t>
  </si>
  <si>
    <t>БРОЈ АКРЕДИТОВАНИХ ПРОГРАМА КОНТИНУИРАНЕ МЕД. ЕДУКАЦИЈЕ ЧИЈИ СУ НОСИОЦИ ЗАПОСЛЕНИ У ЗУ</t>
  </si>
  <si>
    <t>БРОЈ ОПЕРИСАНИХ ПАЦИЈЕНАТА</t>
  </si>
  <si>
    <t>БРОЈ ХИРУРШКИХ ИНТЕРВЕНЦИЈА</t>
  </si>
  <si>
    <t>БРОЈ МЕХАНИЧКИХ ЈАТРОГЕНИХ ОШТЕЋЕЊА КОД ХИРУРШКЕ ИНТЕРВЕНЦИЈЕ</t>
  </si>
  <si>
    <t>СТОПА КОМПЛИКАЦИЈА УСЛЕД ДАВАЊА АНЕСТЕЗИЈЕ</t>
  </si>
  <si>
    <t>СТОПА ПОНОВЉЕНИХ ОПЕРАЦИЈА У ИСТОЈ РЕГИЈИ</t>
  </si>
  <si>
    <t>СТОПА МЕХАНИЧКИХ ЈАТРОГЕНИХ ОШТЕЋЕЊА КОД ХИРУРШКЕ ИНТЕРВЕНЦИЈЕ</t>
  </si>
  <si>
    <t>БРОЈ ХИРУРШКИХ ИНТЕРВЕНЦИЈА КОЈЕ СУ УРАЂЕНЕ НА ПОГРЕШНОМ ПАЦИЈЕНТУ, ПОГРЕШНОЈ СТРАНИ ТЕЛА И ПОГРЕШНОМ ОРГАНУ</t>
  </si>
  <si>
    <t>БРОЈ БИОЛОШКИХ КОНТРОЛА СТЕРИЛИЗАЦИЈЕ</t>
  </si>
  <si>
    <t>БРОЈ АУТОКЛАВА</t>
  </si>
  <si>
    <t>ПРОСЕЧАН БРОЈ КОНТРОЛА ПО АУТОКЛАВУ</t>
  </si>
  <si>
    <t>БРОЈ ПОДНЕТИХ ПРИГОВОРА</t>
  </si>
  <si>
    <t>НАЧИН НАПЛАЋИВАЊА ЗДРАВСТВЕНИХ УСЛУГА</t>
  </si>
  <si>
    <t>ОРГАНИЗАЦИЈА ЗДРАВСТВЕНЕ СЛУЖБЕ</t>
  </si>
  <si>
    <t>ВРЕМЕ ЧЕКАЊА НА ЗДРАВСТВЕНЕ УСЛУГЕ</t>
  </si>
  <si>
    <t>РЕФУНДАЦИЈА НОВЧАНИХ СРЕДСТАВА</t>
  </si>
  <si>
    <t>ПРАВА ПАЦИЈЕНАТА</t>
  </si>
  <si>
    <t>ДРУГО</t>
  </si>
  <si>
    <t>ГАК НАРОДНИ ФРОНТ</t>
  </si>
  <si>
    <t>КБЦ "ДРАГИША МИШОВИЋ"- ДЕДИЊЕ</t>
  </si>
  <si>
    <t>БРОЈ ПАЦИЈЕНАТА КОЈИ СУ ДОБИЛИ СЕПСУ ПОСЛЕ ОПЕРАЦИЈЕ</t>
  </si>
  <si>
    <t>БРОЈ СВИХ УМРЛИХ ОПЕРИСАНИХ ПАЦИЈЕНАТА</t>
  </si>
  <si>
    <t>БРОЈ УМРЛИХ ПАЦИЈЕНАТА ПОСЛЕ АПЕНДЕКТОМИЈЕ</t>
  </si>
  <si>
    <t>БРОЈ УМРЛИХ ПАЦИЈЕНАТА ПОСЛЕ ХОЛЕЦИСТЕКТОМИЈЕ</t>
  </si>
  <si>
    <t>ПРОЦЕНАТ ПАЦИЈЕНАТА КОЈИ СУ ДОБИЛИ СЕПСУ ПОСЛЕ ОПЕРАЦИЈЕ</t>
  </si>
  <si>
    <t>ФАКОЕМУЛЗИФИКАЦИЈА КАТАРАКТЕ СА УГРАЂИВАЊЕМ ЛЕНС - ИМПЛАНТАТА (шифра 112810)</t>
  </si>
  <si>
    <t>ИН СИТУ БАЈ ПАС (шифра 012875)</t>
  </si>
  <si>
    <t xml:space="preserve"> АОРТНО КОРОНАРНИ ТРОСТРУКИ БАЈ ПАС (шифра 012844)</t>
  </si>
  <si>
    <t xml:space="preserve"> РЕКОНСТРУКТИВНЕ ОПЕРАЦИЈЕ НА ПЕРИФЕРНИМ АРТЕРИЈАМА (Т-Т, ТЕА) (шифра 012859)</t>
  </si>
  <si>
    <t>РЕКОНСТРУКТИВНЕ ОПЕРАЦИЈЕ НА АОРТИ И ГРАНАМА (шифра 012864)</t>
  </si>
  <si>
    <t>БРОЈ ПАЦИЈЕНАТА СА АИМ ВРАЋЕНИХ У КОРОНАРНУ ЈЕДИНИЦУ</t>
  </si>
  <si>
    <t>БРОЈ ПОНОВНИХ ХОСПИТАЛИЗАЦИЈА ПАЦИЈЕНАТА СА АИМ У РОКУ ОД 30 ДАНА ОД ОТПУСТА ИЗ БОЛНИЦЕ</t>
  </si>
  <si>
    <t>ПРОЦЕНАТ ПОНОВНИХ ХОСПИТАЛИЗАЦИЈА ПАЦИЈЕНАТА СА АИМ У РОКУ ОД 30 ДАНА ОД ОТПУСТА</t>
  </si>
  <si>
    <t>ПРОСЕЧНА ДУЖИНА БОЛНИЧКОГ ЛЕЧЕЊА ЗА АИМ</t>
  </si>
  <si>
    <t>БРОЈ ДАНА БОЛНИЧКОГ ЛЕЧЕЊА ЗА АИМ</t>
  </si>
  <si>
    <t>ПРОЦЕНАТ УМРЛИХ ОД АИМ У ТОКУ ПРВИХ 48 САТИ ОД ПРИЈЕМА У БОЛНИЦУ</t>
  </si>
  <si>
    <t>СТОПА ЛЕТАЛИТЕТА ЗА АИМ</t>
  </si>
  <si>
    <t>УКУПАН БРОЈ УМРЛИХ ОД АИМ</t>
  </si>
  <si>
    <t>БРОЈ УМРЛИХ ОД АИМ У ТОКУ ПРВИХ 48 САТИ ОД ПРИЈЕМА У БОЛНИЦУ</t>
  </si>
  <si>
    <t>БРОЈ ИСПИСАНИХ БОЛЕСНИКА СА ДИЈАГНОЗОМ АИМ</t>
  </si>
  <si>
    <t>БРОЈ ПОНОВНИХ ХОСПИТАЛИЗАЦИЈА ПАЦИЈЕНАТА СА ЦВИ У РОКУ ОД 30 ДАНА ОД ОТПУСТА ИЗ БОЛНИЦЕ</t>
  </si>
  <si>
    <t>ПРОЦЕНАТ ПОНОВНИХ ХОСПИТАЛИЗАЦИЈА ПАЦИЈЕНАТА СА ЦВИ У РОКУ ОД 30 ДАНА ОД ОТПУСТА</t>
  </si>
  <si>
    <t>БРОЈ ПАЦИЈЕНАТА СА ЦВИ ВРАЋЕНИХ НА ИНТЕНЗИВНУ НЕГУ</t>
  </si>
  <si>
    <t>УКУПАН БРОЈ УМРЛИХ УПУЋЕНИХ
 НА ОБДУКЦИЈУ</t>
  </si>
  <si>
    <t>БРОЈ ПАЦИЈEНАТА КОД КОЈИХ ЈЕ ИЗВРШЕН ПОНОВНИ ПРИЈЕМ НА ОДЕЉЕЊЕ ИНТЕНЗИВНЕ НЕГЕ</t>
  </si>
  <si>
    <t>ПРОЦЕНАТ ПАЦИЈЕНАТА СА АИМ КОД КОЈИХ ЈЕ ИЗВРШЕН ПОНОВНИ ПРИJEМ НА КОРОНАРНУ ЈЕДИНИЦУ</t>
  </si>
  <si>
    <t>ПРОЦЕНАТ ПАЦИЈЕНАТА СА ЦВИ КОД КОЈИХ ЈЕ ИЗВРШЕН ПОНОВНИ ПРИJEМ У ИНТЕНЗИВНУ ЈЕДИНИЦУ</t>
  </si>
  <si>
    <t>ЗАВОД ЗА ПСИХОФИЗИОЛОШКЕ ПОРЕМЕЋАЈЕ И ГОВОРНУ ПАТОЛОГИЈУ "ПРОФ. ДР ЦВЕТКО БРАЈОВИЋ"</t>
  </si>
  <si>
    <t>ИНСТИТУТ ЗА ОРТОПЕДСКО ХИРУРШКЕ БОЛЕСТИ "БАЊИЦА"</t>
  </si>
  <si>
    <t>СПЕЦ. БОЛНИЦА ЗА ЦЕРЕБРОВАСК. БОЛ. "СВЕТИ САВА"</t>
  </si>
  <si>
    <t>КЛ. ЗА НЕУРОЛОГИЈУ И ПСИХ. ЗА ДЕЦУ И ОМЛАДИНУ</t>
  </si>
  <si>
    <t>ИНСТ.ЗА ЗДРАВ. ЗАШТИТУ МАЈКЕ И ДЕТЕТА СРБИЈЕ "ДР В.ЧУПИЋ"</t>
  </si>
  <si>
    <t>ИНСТ.ЗА КАРДИОВАСК. БОЛЕСТИ "ДЕДИЊЕ"</t>
  </si>
  <si>
    <t>ИНСТ. ЗА ОРТОПЕДСКО- ХИРУРШКЕ БОЛ. "БАЊИЦА"</t>
  </si>
  <si>
    <t>СПЕЦ. БОЛН. ЗА ИНТ. БОЛ. МЛАДЕНОВАЦ</t>
  </si>
  <si>
    <t>СПЕЦ. БОЛН. ЗА БОЛЕСТИ ЗАВИСНОСТИ</t>
  </si>
  <si>
    <t>СПЕЦ. БОЛН. ЗА РЕХАБИЛИТАЦИЈУ И ОРТОПЕДСКУ ПРОТЕТИКУ</t>
  </si>
  <si>
    <t>ЗАВОД ЗА ПСИХОФИЗ. ПОРЕМ. И ГОВ.ПАТОЛ.</t>
  </si>
  <si>
    <t>СПЕЦ. БОЛН. ЗА ЕНД. НЕФРОПАТ.  ЛАЗАРЕВАЦ</t>
  </si>
  <si>
    <t>ДОНЕТ ИНТЕРГРИСАНИ ПЛАН СТАЛНОГ УНАПРЕЂЕЊА КВАЛИТЕТА  РАДА</t>
  </si>
  <si>
    <t>БРОЈ ОДРЖАНИХ САСТАНАКА КОМИСИЈЕ</t>
  </si>
  <si>
    <t>БРОЈ СПРОВЕДЕНИХ ВАНРЕДНИХ ПРОВЕРА КВАЛИТЕТА СТРУЧНОГ РАДА</t>
  </si>
  <si>
    <t>БРОЈ ПОДНЕТИХ ПРИГОВОРА ПАЦИЈЕНАТА</t>
  </si>
  <si>
    <t>БРОЈ МАНДАТНИХ КАЗНИ НАПЛАЋЕНИХ ЗБОГ ДУВАНСКОГ ДИМА</t>
  </si>
  <si>
    <t>ДА ЛИ ПОСТОЈИ АЖУРИРАНА ИНТЕРНЕТ ПРЕЗЕНТАЦИЈА ЗДРАВСТВЕНЕ УСТАНОВЕ</t>
  </si>
  <si>
    <t>КЛИНИЧКИ ЦEНТАР СРБИЈЕ*</t>
  </si>
  <si>
    <t>БРОЈ ОПЕРИСАНИХ ПАЦИЈЕНАТА У ОПШТОЈ, РЕГИОНАЛНОЈ И ЛОКАЛНОЈ АНЕСТЕЗИЈИ</t>
  </si>
  <si>
    <t>ПРОСЕЧАН БРОЈ ОПЕРИСАНИХ ПАЦИЈЕНАТА У ОПШТОЈ, РЕГИОНАЛНОЈ И ЛОКАЛНОЈ АНЕСТЕЗИЈИ ПО ХИРУРГУ</t>
  </si>
  <si>
    <t xml:space="preserve">КБЦ "ЗВЕЗДАРА" </t>
  </si>
  <si>
    <t>Табела 18</t>
  </si>
  <si>
    <t>Табела 20</t>
  </si>
  <si>
    <t>Табела 21</t>
  </si>
  <si>
    <t>Табела 22</t>
  </si>
  <si>
    <t>Табела 25</t>
  </si>
  <si>
    <t>Табела 29-наставак</t>
  </si>
  <si>
    <t>Табела 30</t>
  </si>
  <si>
    <t xml:space="preserve">         Табела 34</t>
  </si>
  <si>
    <t>Табела 38</t>
  </si>
  <si>
    <t>Табела 39</t>
  </si>
  <si>
    <t>Табела 40</t>
  </si>
  <si>
    <t>Табела 41</t>
  </si>
  <si>
    <t>Табела 42</t>
  </si>
  <si>
    <t>Истраживање задовољства корисника се не спроводи у педијатријским и психијатријским болницама.</t>
  </si>
  <si>
    <t>ИЗВЕШТАЈ КОМИСИЈЕ ЗА УНАПРЕЂЕЊЕ КВАЛИТЕТА РАДА ЗДРАВСТВЕНЕ УСТАНОВЕ У БОЛНИЦАМА У БЕОГРАДУ</t>
  </si>
  <si>
    <t xml:space="preserve">СПЕЦИЈАЛНА БОЛНИЦА ЗА ЦЕРЕБРОВАСКУЛАРНЕ БОЛЕСТИ "СВЕТИ САВА" </t>
  </si>
  <si>
    <t xml:space="preserve">ИНСТИТУТ ЗА ОНКОЛОГИЈУ И РАДИОЛОГИЈУ СРБИЈЕ </t>
  </si>
  <si>
    <t>* Нису укључени подаци о леченим пацијентима на неонатолошким одељењима при породилиштима.</t>
  </si>
  <si>
    <t>Табела 38-наставак</t>
  </si>
  <si>
    <t>(педијатријске гране медицине)</t>
  </si>
  <si>
    <t>СТРАНА 1</t>
  </si>
  <si>
    <t>СТРАНА 2</t>
  </si>
  <si>
    <t>СТОПА 
ЛЕТАЛИТЕТА</t>
  </si>
  <si>
    <t>СТРАНА 5</t>
  </si>
  <si>
    <t>СТРАНА 6</t>
  </si>
  <si>
    <t>СТРАНА 7</t>
  </si>
  <si>
    <t>СТРАНА 8</t>
  </si>
  <si>
    <t>СТРАНА 9</t>
  </si>
  <si>
    <t>СТРАНА 10</t>
  </si>
  <si>
    <t>СТРАНА  3</t>
  </si>
  <si>
    <t>СТРАНА  4</t>
  </si>
  <si>
    <t>СТРАНА 11</t>
  </si>
  <si>
    <t>СТРАНА 12</t>
  </si>
  <si>
    <t>СТРАНА 14</t>
  </si>
  <si>
    <t>СТРАНА 15</t>
  </si>
  <si>
    <t>СТРАНА 16</t>
  </si>
  <si>
    <t>СТРАНА 17</t>
  </si>
  <si>
    <t>СТРАНА 18</t>
  </si>
  <si>
    <t>СТРАНА 19</t>
  </si>
  <si>
    <t>СТРАНА 20</t>
  </si>
  <si>
    <t>СТРАНА 21</t>
  </si>
  <si>
    <t>СТРАНА 22</t>
  </si>
  <si>
    <t>СТРАНА 23</t>
  </si>
  <si>
    <t>СТРАНА 24</t>
  </si>
  <si>
    <t>СТРАНА 25</t>
  </si>
  <si>
    <t>СТРАНА 26</t>
  </si>
  <si>
    <t>СТРАНА 27</t>
  </si>
  <si>
    <t>СТРАНА 28</t>
  </si>
  <si>
    <t>СТРАНА 29</t>
  </si>
  <si>
    <t>СТРАНА 30</t>
  </si>
  <si>
    <t>СТРАНА 31</t>
  </si>
  <si>
    <t>СТРАНА 32</t>
  </si>
  <si>
    <t>СТРАНА 33</t>
  </si>
  <si>
    <t xml:space="preserve">САДРЖАЈ </t>
  </si>
  <si>
    <t>ТАБЕЛА</t>
  </si>
  <si>
    <t>СТРАНА</t>
  </si>
  <si>
    <t>Леталитет у болницама у Београду</t>
  </si>
  <si>
    <t xml:space="preserve">Табела бр 1 </t>
  </si>
  <si>
    <t>Табела бр 11</t>
  </si>
  <si>
    <t>Извештај о броју обдукованих и подударности клиничких и обдукционих дијагноза у болницама у Београду</t>
  </si>
  <si>
    <t>Табела бр 16</t>
  </si>
  <si>
    <t>Извештај о проценту пацијената који се прате по процесу здравствене неге и сестринских отпусних писама патронажној служби</t>
  </si>
  <si>
    <t>Табела бр 2</t>
  </si>
  <si>
    <t>Леталитет у болницама у Београду (интернистичке гране медицине)</t>
  </si>
  <si>
    <t>Извештај о броју обдукованих и подударности клиничких и обдукционих дијагноза у болницама у Београду (интернистичке гране медицине)</t>
  </si>
  <si>
    <t>Табела бр 7</t>
  </si>
  <si>
    <t>Табела бр 12</t>
  </si>
  <si>
    <t>Табела бр 5</t>
  </si>
  <si>
    <t>Леталитет у болницама у Београду (педијатријске гране медицине)</t>
  </si>
  <si>
    <t>Извештај о броју обдукованих и подударности клиничких и обдукционих дијагноза у болницама у Београду (педијатријске гране медицине)</t>
  </si>
  <si>
    <t>Табела бр 10</t>
  </si>
  <si>
    <t>Табела бр 15</t>
  </si>
  <si>
    <t>Леталитет у болницама у Београду (гинекологија и акушерство)</t>
  </si>
  <si>
    <t>Табела бр 4</t>
  </si>
  <si>
    <t>Извештај о броју обдукованих и подударности клиничких и обдукционих дијагноза у болницама у Београду (гинекологија и акушерство)</t>
  </si>
  <si>
    <t>Табела бр 14</t>
  </si>
  <si>
    <t>Табела бр 9</t>
  </si>
  <si>
    <t>Леталитет у болницама у Београду (хируршке гране медицине)</t>
  </si>
  <si>
    <t>Табела бр 3</t>
  </si>
  <si>
    <t>Табела бр 8</t>
  </si>
  <si>
    <t>Табела бр 13</t>
  </si>
  <si>
    <t>Извештај о броју обдукованих и подударности клиничких и обдукционих дијагноза у болницама у Београду (хируршке гране медицине)</t>
  </si>
  <si>
    <t>Извештај о просечном броју преоперативних дана лечења и оперисаних пацијената по хирургу у  болницама у Београду</t>
  </si>
  <si>
    <t>Табела бр 20</t>
  </si>
  <si>
    <t>Табела бр 19</t>
  </si>
  <si>
    <t>Извештај о показатељима квалитета здравствене заштите пацијената са акутним инфарктом миокарда</t>
  </si>
  <si>
    <t>Табела бр 17</t>
  </si>
  <si>
    <t xml:space="preserve">Извештај о показатељима квалитета здравствене заштите пацијената са цереброваскуларним инсултом </t>
  </si>
  <si>
    <t>Табела бр 18</t>
  </si>
  <si>
    <t>Извештај о броју порођаја обављених царским резом, у епидуралној анестезији и порођаја обављених уз присуство партнера или члана породице</t>
  </si>
  <si>
    <t>Табела бр 21</t>
  </si>
  <si>
    <t>Извештај о проценту породиља и новорођенчади који су имали повреду током порођаја и рађања и о просечној дужини болничког лечења за нормалан порођај</t>
  </si>
  <si>
    <t>Табела бр 22</t>
  </si>
  <si>
    <t>Табела бр 23</t>
  </si>
  <si>
    <t>Извештај о падовима, декубитусима и тромбоемболијским компликацијама пацијената у болницама у Београду</t>
  </si>
  <si>
    <t>Табела бр 26</t>
  </si>
  <si>
    <t>Табела бр 27</t>
  </si>
  <si>
    <t>Табела бр 28</t>
  </si>
  <si>
    <t>Извештај о стопи инциденције инфекција оперативног места</t>
  </si>
  <si>
    <t>Табела бр 29</t>
  </si>
  <si>
    <t>Табела бр 30</t>
  </si>
  <si>
    <t>Табела бр 31</t>
  </si>
  <si>
    <t>Табела бр 32</t>
  </si>
  <si>
    <t>Табела бр 33</t>
  </si>
  <si>
    <t>Табела бр 34</t>
  </si>
  <si>
    <t>Табела бр 35</t>
  </si>
  <si>
    <t>Табела бр 36</t>
  </si>
  <si>
    <t>Табела бр 37</t>
  </si>
  <si>
    <t>Табела бр 38</t>
  </si>
  <si>
    <t>Извештај о показатељима безбедности пацијената у хирургији у болницама у Београду</t>
  </si>
  <si>
    <t>Извештај о болничким инфекцијама на јединици интензивне неге у болницама у Београду</t>
  </si>
  <si>
    <t xml:space="preserve">Извештај о показатељима квалитета који се прате у специјалистичко-консултативним службама  у болницама у Београду  </t>
  </si>
  <si>
    <t>Извештај о показатељима квалитета који се прате у специјалистичко-консултативним службама  у болницама у Београду  (интернистичке гране медицине)</t>
  </si>
  <si>
    <t>Извештај о показатељима квалитета који се прате у специјалистичко-консултативним службама  у болницама у Београду  (хируршке гране медицине)</t>
  </si>
  <si>
    <t>Извештај о показатељима квалитета који се прате у специјалистичко-консултативним службама  у болницама у Београду  (педијатријске гране медицине)</t>
  </si>
  <si>
    <t>Извештај о показатељима квалитета који се прате у специјалистичко-консултативним службама  у болницама у Београду   (гинекологија и акушерство)</t>
  </si>
  <si>
    <t>Извештај о показатељима квалитета који се прате у специјалистичко-консултативним службама  у болницама у Београду  (психијатрија)</t>
  </si>
  <si>
    <t>Извештај о стицању и обнови знања и вештина запослених у болницама у Београду</t>
  </si>
  <si>
    <t xml:space="preserve">Показатељи квалитета  вођења листа чекања у болницама у Београду за изабране процедуре / интервенције </t>
  </si>
  <si>
    <t>Извештај о прикупљању и издавању крви у болницама у Београду</t>
  </si>
  <si>
    <t>Табела бр 39</t>
  </si>
  <si>
    <t>Табела бр 40</t>
  </si>
  <si>
    <t>Извештај о контроли квалитета компоненти крви у болницама у Београду</t>
  </si>
  <si>
    <t>Табела бр 41</t>
  </si>
  <si>
    <t>Извештај комисије за унапређење квалитета рада здравствене установе у болницама у Београду</t>
  </si>
  <si>
    <t>Извештај о броју поднетих приговора у болницама у Београду</t>
  </si>
  <si>
    <t>Табела бр 42</t>
  </si>
  <si>
    <t>СТРАНА 13</t>
  </si>
  <si>
    <t>СТРАНА 34</t>
  </si>
  <si>
    <t>СТРАНА 35</t>
  </si>
  <si>
    <t>СТРАНА 36</t>
  </si>
  <si>
    <t>СТРАНА 37</t>
  </si>
  <si>
    <t>СТРАНА 38</t>
  </si>
  <si>
    <t>СТРАНА 39</t>
  </si>
  <si>
    <t>СТРАНА 40</t>
  </si>
  <si>
    <t>СТРАНА 41</t>
  </si>
  <si>
    <t>СТРАНА 42</t>
  </si>
  <si>
    <t>СТРАНА 43</t>
  </si>
  <si>
    <t>Извештај о биолошкој контроли стерилизације у болницама у Београду</t>
  </si>
  <si>
    <t>НЕ</t>
  </si>
  <si>
    <t>КЛИНИЧКИ ЦEНТАР СРБИЈЕ
(УРГЕНТНИ ЦЕНТАР)</t>
  </si>
  <si>
    <t>ДА</t>
  </si>
  <si>
    <r>
      <t>КБЦ "БЕЖАНИЈСКА КОСА"</t>
    </r>
    <r>
      <rPr>
        <b/>
        <i/>
        <sz val="11"/>
        <rFont val="Arial Narrow"/>
        <family val="2"/>
      </rPr>
      <t xml:space="preserve"> *</t>
    </r>
  </si>
  <si>
    <t>КБЦ "ЗВЕЗДАРА "</t>
  </si>
  <si>
    <t>КБЦ "БЕЖАНИЈСКА КОСА" * *</t>
  </si>
  <si>
    <t xml:space="preserve">КБЦ "БЕЖАНИЈСКА КОСА" * </t>
  </si>
  <si>
    <t>** У збир укупног броја исписаних болесника није сабрано 1582 пацијената који су преведени из ургентног центра на даље лечење у друге клинике КЦС</t>
  </si>
</sst>
</file>

<file path=xl/styles.xml><?xml version="1.0" encoding="utf-8"?>
<styleSheet xmlns="http://schemas.openxmlformats.org/spreadsheetml/2006/main">
  <numFmts count="6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.&quot;_);\(#,##0\ &quot;Din.&quot;\)"/>
    <numFmt numFmtId="181" formatCode="#,##0\ &quot;Din.&quot;_);[Red]\(#,##0\ &quot;Din.&quot;\)"/>
    <numFmt numFmtId="182" formatCode="#,##0.00\ &quot;Din.&quot;_);\(#,##0.00\ &quot;Din.&quot;\)"/>
    <numFmt numFmtId="183" formatCode="#,##0.00\ &quot;Din.&quot;_);[Red]\(#,##0.00\ &quot;Din.&quot;\)"/>
    <numFmt numFmtId="184" formatCode="_ * #,##0_)\ &quot;Din.&quot;_ ;_ * \(#,##0\)\ &quot;Din.&quot;_ ;_ * &quot;-&quot;_)\ &quot;Din.&quot;_ ;_ @_ "/>
    <numFmt numFmtId="185" formatCode="_ * #,##0_)\ _D_i_n_._ ;_ * \(#,##0\)\ _D_i_n_._ ;_ * &quot;-&quot;_)\ _D_i_n_._ ;_ @_ "/>
    <numFmt numFmtId="186" formatCode="_ * #,##0.00_)\ &quot;Din.&quot;_ ;_ * \(#,##0.00\)\ &quot;Din.&quot;_ ;_ * &quot;-&quot;??_)\ &quot;Din.&quot;_ ;_ @_ "/>
    <numFmt numFmtId="187" formatCode="_ * #,##0.00_)\ _D_i_n_._ ;_ * \(#,##0.00\)\ _D_i_n_._ ;_ * &quot;-&quot;??_)\ _D_i_n_._ ;_ @_ 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#,##0\ &quot;YUD&quot;_);\(#,##0\ &quot;YUD&quot;\)"/>
    <numFmt numFmtId="197" formatCode="#,##0\ &quot;YUD&quot;_);[Red]\(#,##0\ &quot;YUD&quot;\)"/>
    <numFmt numFmtId="198" formatCode="#,##0.00\ &quot;YUD&quot;_);\(#,##0.00\ &quot;YUD&quot;\)"/>
    <numFmt numFmtId="199" formatCode="#,##0.00\ &quot;YUD&quot;_);[Red]\(#,##0.00\ &quot;YUD&quot;\)"/>
    <numFmt numFmtId="200" formatCode="_ * #,##0_)\ &quot;YUD&quot;_ ;_ * \(#,##0\)\ &quot;YUD&quot;_ ;_ * &quot;-&quot;_)\ &quot;YUD&quot;_ ;_ @_ "/>
    <numFmt numFmtId="201" formatCode="_ * #,##0_)\ _Y_U_D_ ;_ * \(#,##0\)\ _Y_U_D_ ;_ * &quot;-&quot;_)\ _Y_U_D_ ;_ @_ "/>
    <numFmt numFmtId="202" formatCode="_ * #,##0.00_)\ &quot;YUD&quot;_ ;_ * \(#,##0.00\)\ &quot;YUD&quot;_ ;_ * &quot;-&quot;??_)\ &quot;YUD&quot;_ ;_ @_ "/>
    <numFmt numFmtId="203" formatCode="_ * #,##0.00_)\ _Y_U_D_ ;_ * \(#,##0.00\)\ _Y_U_D_ ;_ * &quot;-&quot;??_)\ _Y_U_D_ ;_ @_ "/>
    <numFmt numFmtId="204" formatCode="General_)"/>
    <numFmt numFmtId="205" formatCode="0.0_)"/>
    <numFmt numFmtId="206" formatCode="0.0"/>
    <numFmt numFmtId="207" formatCode="0_)"/>
    <numFmt numFmtId="208" formatCode="0.000"/>
    <numFmt numFmtId="209" formatCode="0.000000"/>
    <numFmt numFmtId="210" formatCode="0.00000"/>
    <numFmt numFmtId="211" formatCode="0.0000"/>
    <numFmt numFmtId="212" formatCode="0.0000000"/>
    <numFmt numFmtId="213" formatCode="_-* #,##0.000\ _$_-;\-* #,##0.000\ _$_-;_-* &quot;-&quot;??\ _$_-;_-@_-"/>
    <numFmt numFmtId="214" formatCode="_-* #.##0.000\ _$_-;\-* #.##0.000\ _$_-;_-* &quot;-&quot;??\ _$_-;_-@_-"/>
    <numFmt numFmtId="215" formatCode="_-* #.##0.0000\ _$_-;\-* #.##0.0000\ _$_-;_-* &quot;-&quot;??\ _$_-;_-@_-"/>
    <numFmt numFmtId="216" formatCode="0.000000000"/>
    <numFmt numFmtId="217" formatCode="0.0000000000"/>
    <numFmt numFmtId="218" formatCode="0.00000000"/>
    <numFmt numFmtId="219" formatCode="#.##0.00\ _D_i_n_.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7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7"/>
      <name val="Arial Narrow"/>
      <family val="2"/>
    </font>
    <font>
      <sz val="12"/>
      <name val="Arial Narrow"/>
      <family val="2"/>
    </font>
    <font>
      <b/>
      <sz val="10"/>
      <color indexed="8"/>
      <name val="Arial Narrow"/>
      <family val="2"/>
    </font>
    <font>
      <b/>
      <i/>
      <sz val="8"/>
      <name val="Arial Narrow"/>
      <family val="2"/>
    </font>
    <font>
      <sz val="10"/>
      <color indexed="8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b/>
      <i/>
      <sz val="7"/>
      <name val="Arial Narrow"/>
      <family val="2"/>
    </font>
    <font>
      <sz val="8"/>
      <color indexed="8"/>
      <name val="Arial Narrow"/>
      <family val="2"/>
    </font>
    <font>
      <b/>
      <sz val="14"/>
      <name val="Arial Narrow"/>
      <family val="2"/>
    </font>
    <font>
      <b/>
      <sz val="9"/>
      <name val="Arial Narrow"/>
      <family val="2"/>
    </font>
    <font>
      <sz val="7"/>
      <name val="Arial"/>
      <family val="0"/>
    </font>
    <font>
      <sz val="10"/>
      <color indexed="10"/>
      <name val="Arial Narrow"/>
      <family val="2"/>
    </font>
    <font>
      <sz val="8"/>
      <color indexed="10"/>
      <name val="Arial Narrow"/>
      <family val="2"/>
    </font>
    <font>
      <b/>
      <sz val="7"/>
      <name val="Arial"/>
      <family val="0"/>
    </font>
    <font>
      <b/>
      <sz val="11"/>
      <name val="Arial Narrow"/>
      <family val="2"/>
    </font>
    <font>
      <sz val="7"/>
      <color indexed="8"/>
      <name val="Arial Narrow"/>
      <family val="2"/>
    </font>
    <font>
      <b/>
      <i/>
      <sz val="11"/>
      <name val="Arial Narrow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7.5"/>
      <name val="Arial Narrow"/>
      <family val="2"/>
    </font>
    <font>
      <b/>
      <i/>
      <sz val="10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sz val="7.5"/>
      <name val="Arial Narrow"/>
      <family val="2"/>
    </font>
    <font>
      <i/>
      <sz val="7.5"/>
      <name val="Arial Narrow"/>
      <family val="2"/>
    </font>
    <font>
      <b/>
      <sz val="7.5"/>
      <name val="Arial Narrow"/>
      <family val="2"/>
    </font>
    <font>
      <i/>
      <sz val="7"/>
      <name val="Arial Narrow"/>
      <family val="2"/>
    </font>
    <font>
      <b/>
      <sz val="8"/>
      <color indexed="10"/>
      <name val="Arial Narrow"/>
      <family val="2"/>
    </font>
    <font>
      <b/>
      <sz val="13"/>
      <name val="Arial Narrow"/>
      <family val="2"/>
    </font>
    <font>
      <sz val="13"/>
      <name val="Arial Narrow"/>
      <family val="2"/>
    </font>
    <font>
      <b/>
      <sz val="16"/>
      <name val="Arial Narrow"/>
      <family val="2"/>
    </font>
    <font>
      <b/>
      <i/>
      <sz val="6.5"/>
      <name val="Arial Narrow"/>
      <family val="2"/>
    </font>
    <font>
      <sz val="14"/>
      <name val="Arial Narrow"/>
      <family val="2"/>
    </font>
    <font>
      <sz val="7.5"/>
      <name val="Arial"/>
      <family val="0"/>
    </font>
    <font>
      <b/>
      <i/>
      <sz val="7"/>
      <color indexed="8"/>
      <name val="Arial Narrow"/>
      <family val="2"/>
    </font>
    <font>
      <b/>
      <sz val="7"/>
      <color indexed="8"/>
      <name val="Arial Narrow"/>
      <family val="2"/>
    </font>
    <font>
      <b/>
      <sz val="10"/>
      <color indexed="10"/>
      <name val="Arial Narrow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19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hair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thin"/>
      <right style="thin"/>
      <top style="double"/>
      <bottom style="medium"/>
    </border>
    <border>
      <left style="medium"/>
      <right style="thin"/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medium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double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double"/>
      <bottom style="medium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 style="double"/>
      <bottom style="thin"/>
    </border>
    <border>
      <left>
        <color indexed="63"/>
      </left>
      <right style="medium"/>
      <top style="double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hair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hair"/>
      <right style="medium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double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medium"/>
      <right style="thin"/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thin"/>
      <right style="hair"/>
      <top style="hair"/>
      <bottom style="hair"/>
    </border>
    <border>
      <left style="hair"/>
      <right style="hair"/>
      <top style="hair"/>
      <bottom style="double"/>
    </border>
    <border>
      <left>
        <color indexed="63"/>
      </left>
      <right style="medium"/>
      <top style="hair"/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hair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hair"/>
    </border>
    <border>
      <left style="medium"/>
      <right style="hair"/>
      <top style="double"/>
      <bottom style="medium"/>
    </border>
    <border>
      <left style="hair"/>
      <right style="thin"/>
      <top style="double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hair"/>
      <right>
        <color indexed="63"/>
      </right>
      <top style="double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hair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medium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medium"/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hair"/>
      <top style="thin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hair"/>
      <top style="double"/>
      <bottom style="thin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hair"/>
      <top style="double"/>
      <bottom style="thin"/>
    </border>
    <border>
      <left>
        <color indexed="63"/>
      </left>
      <right style="hair"/>
      <top style="double"/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thin"/>
      <top style="double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96">
    <xf numFmtId="0" fontId="0" fillId="0" borderId="0" xfId="0" applyAlignment="1">
      <alignment/>
    </xf>
    <xf numFmtId="0" fontId="8" fillId="2" borderId="1" xfId="0" applyFont="1" applyFill="1" applyBorder="1" applyAlignment="1">
      <alignment horizontal="right" vertical="center" wrapText="1"/>
    </xf>
    <xf numFmtId="0" fontId="11" fillId="0" borderId="1" xfId="0" applyFont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right" vertical="center" wrapText="1"/>
    </xf>
    <xf numFmtId="0" fontId="21" fillId="2" borderId="0" xfId="0" applyFont="1" applyFill="1" applyAlignment="1">
      <alignment vertical="center" wrapText="1"/>
    </xf>
    <xf numFmtId="0" fontId="11" fillId="2" borderId="0" xfId="0" applyFont="1" applyFill="1" applyAlignment="1">
      <alignment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11" fillId="2" borderId="6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22" fillId="2" borderId="0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24" fillId="2" borderId="0" xfId="0" applyFont="1" applyFill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2" borderId="8" xfId="21" applyFont="1" applyFill="1" applyBorder="1" applyAlignment="1">
      <alignment horizontal="center" vertical="center" wrapText="1"/>
      <protection/>
    </xf>
    <xf numFmtId="0" fontId="10" fillId="2" borderId="9" xfId="21" applyFont="1" applyFill="1" applyBorder="1" applyAlignment="1">
      <alignment horizontal="center" vertical="center" wrapText="1"/>
      <protection/>
    </xf>
    <xf numFmtId="0" fontId="10" fillId="2" borderId="10" xfId="21" applyFont="1" applyFill="1" applyBorder="1" applyAlignment="1">
      <alignment horizontal="center" vertical="center" wrapText="1"/>
      <protection/>
    </xf>
    <xf numFmtId="0" fontId="10" fillId="2" borderId="11" xfId="21" applyFont="1" applyFill="1" applyBorder="1" applyAlignment="1">
      <alignment horizontal="center" vertical="center" wrapText="1"/>
      <protection/>
    </xf>
    <xf numFmtId="0" fontId="21" fillId="2" borderId="11" xfId="21" applyFont="1" applyFill="1" applyBorder="1" applyAlignment="1">
      <alignment horizontal="center" vertical="center" wrapText="1"/>
      <protection/>
    </xf>
    <xf numFmtId="0" fontId="10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0" fillId="2" borderId="1" xfId="0" applyFont="1" applyFill="1" applyBorder="1" applyAlignment="1">
      <alignment horizontal="right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4" fillId="2" borderId="0" xfId="0" applyFont="1" applyFill="1" applyAlignment="1" applyProtection="1">
      <alignment vertical="center" wrapText="1"/>
      <protection locked="0"/>
    </xf>
    <xf numFmtId="0" fontId="12" fillId="2" borderId="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5" fillId="2" borderId="20" xfId="0" applyFont="1" applyFill="1" applyBorder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12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2" fontId="9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center" wrapText="1"/>
    </xf>
    <xf numFmtId="0" fontId="11" fillId="2" borderId="23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24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right" vertical="center"/>
    </xf>
    <xf numFmtId="0" fontId="27" fillId="2" borderId="0" xfId="0" applyFont="1" applyFill="1" applyAlignment="1">
      <alignment vertical="center"/>
    </xf>
    <xf numFmtId="0" fontId="17" fillId="2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1" fillId="2" borderId="22" xfId="0" applyFont="1" applyFill="1" applyBorder="1" applyAlignment="1">
      <alignment vertical="center"/>
    </xf>
    <xf numFmtId="0" fontId="15" fillId="2" borderId="25" xfId="0" applyFont="1" applyFill="1" applyBorder="1" applyAlignment="1">
      <alignment horizontal="center" vertical="center" wrapText="1"/>
    </xf>
    <xf numFmtId="0" fontId="15" fillId="2" borderId="26" xfId="0" applyFont="1" applyFill="1" applyBorder="1" applyAlignment="1">
      <alignment horizontal="center"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0" fontId="12" fillId="3" borderId="28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/>
    </xf>
    <xf numFmtId="0" fontId="10" fillId="2" borderId="30" xfId="21" applyFont="1" applyFill="1" applyBorder="1" applyAlignment="1">
      <alignment horizontal="center" vertical="center" wrapText="1"/>
      <protection/>
    </xf>
    <xf numFmtId="0" fontId="10" fillId="2" borderId="31" xfId="21" applyFont="1" applyFill="1" applyBorder="1" applyAlignment="1">
      <alignment horizontal="center" vertical="center" wrapText="1"/>
      <protection/>
    </xf>
    <xf numFmtId="0" fontId="21" fillId="2" borderId="31" xfId="21" applyFont="1" applyFill="1" applyBorder="1" applyAlignment="1">
      <alignment horizontal="center" vertical="center" wrapText="1"/>
      <protection/>
    </xf>
    <xf numFmtId="0" fontId="15" fillId="2" borderId="2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/>
    </xf>
    <xf numFmtId="0" fontId="22" fillId="2" borderId="33" xfId="0" applyFont="1" applyFill="1" applyBorder="1" applyAlignment="1">
      <alignment horizontal="center" vertical="center" wrapText="1"/>
    </xf>
    <xf numFmtId="0" fontId="22" fillId="2" borderId="34" xfId="0" applyFont="1" applyFill="1" applyBorder="1" applyAlignment="1">
      <alignment horizontal="center" vertical="center" wrapText="1"/>
    </xf>
    <xf numFmtId="0" fontId="22" fillId="2" borderId="34" xfId="0" applyFont="1" applyFill="1" applyBorder="1" applyAlignment="1">
      <alignment horizontal="center" vertical="center"/>
    </xf>
    <xf numFmtId="0" fontId="22" fillId="2" borderId="35" xfId="0" applyFont="1" applyFill="1" applyBorder="1" applyAlignment="1">
      <alignment horizontal="center" vertical="center" wrapText="1"/>
    </xf>
    <xf numFmtId="0" fontId="22" fillId="2" borderId="35" xfId="0" applyFont="1" applyFill="1" applyBorder="1" applyAlignment="1">
      <alignment horizontal="center" vertical="center"/>
    </xf>
    <xf numFmtId="0" fontId="15" fillId="2" borderId="32" xfId="0" applyFont="1" applyFill="1" applyBorder="1" applyAlignment="1">
      <alignment horizontal="center" vertical="center"/>
    </xf>
    <xf numFmtId="0" fontId="22" fillId="2" borderId="36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10" fillId="2" borderId="37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2" fontId="12" fillId="3" borderId="28" xfId="0" applyNumberFormat="1" applyFont="1" applyFill="1" applyBorder="1" applyAlignment="1">
      <alignment horizontal="center" vertical="center"/>
    </xf>
    <xf numFmtId="2" fontId="12" fillId="3" borderId="38" xfId="0" applyNumberFormat="1" applyFont="1" applyFill="1" applyBorder="1" applyAlignment="1">
      <alignment horizontal="center" vertical="center"/>
    </xf>
    <xf numFmtId="0" fontId="12" fillId="3" borderId="28" xfId="0" applyFont="1" applyFill="1" applyBorder="1" applyAlignment="1">
      <alignment horizontal="center" vertical="center"/>
    </xf>
    <xf numFmtId="2" fontId="12" fillId="3" borderId="39" xfId="0" applyNumberFormat="1" applyFont="1" applyFill="1" applyBorder="1" applyAlignment="1">
      <alignment horizontal="center" vertical="center"/>
    </xf>
    <xf numFmtId="2" fontId="12" fillId="3" borderId="40" xfId="0" applyNumberFormat="1" applyFont="1" applyFill="1" applyBorder="1" applyAlignment="1">
      <alignment horizontal="center" vertical="center"/>
    </xf>
    <xf numFmtId="1" fontId="12" fillId="3" borderId="28" xfId="0" applyNumberFormat="1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2" fontId="11" fillId="2" borderId="41" xfId="0" applyNumberFormat="1" applyFont="1" applyFill="1" applyBorder="1" applyAlignment="1">
      <alignment horizontal="center" vertical="center"/>
    </xf>
    <xf numFmtId="2" fontId="11" fillId="2" borderId="42" xfId="0" applyNumberFormat="1" applyFont="1" applyFill="1" applyBorder="1" applyAlignment="1">
      <alignment horizontal="center" vertical="center"/>
    </xf>
    <xf numFmtId="2" fontId="11" fillId="2" borderId="43" xfId="0" applyNumberFormat="1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2" fontId="12" fillId="3" borderId="28" xfId="0" applyNumberFormat="1" applyFont="1" applyFill="1" applyBorder="1" applyAlignment="1">
      <alignment horizontal="center" vertical="center" wrapText="1"/>
    </xf>
    <xf numFmtId="2" fontId="12" fillId="3" borderId="38" xfId="0" applyNumberFormat="1" applyFont="1" applyFill="1" applyBorder="1" applyAlignment="1">
      <alignment horizontal="center" vertical="center" wrapText="1"/>
    </xf>
    <xf numFmtId="0" fontId="22" fillId="2" borderId="44" xfId="0" applyFont="1" applyFill="1" applyBorder="1" applyAlignment="1">
      <alignment horizontal="center" vertical="center" wrapText="1"/>
    </xf>
    <xf numFmtId="0" fontId="18" fillId="2" borderId="35" xfId="0" applyFont="1" applyFill="1" applyBorder="1" applyAlignment="1">
      <alignment horizontal="center" vertical="center" wrapText="1"/>
    </xf>
    <xf numFmtId="0" fontId="18" fillId="2" borderId="35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wrapText="1"/>
    </xf>
    <xf numFmtId="0" fontId="25" fillId="0" borderId="1" xfId="0" applyFont="1" applyBorder="1" applyAlignment="1">
      <alignment horizontal="center" wrapText="1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right" wrapText="1"/>
    </xf>
    <xf numFmtId="0" fontId="28" fillId="0" borderId="0" xfId="0" applyFont="1" applyAlignment="1">
      <alignment vertical="center"/>
    </xf>
    <xf numFmtId="0" fontId="23" fillId="0" borderId="0" xfId="0" applyFont="1" applyAlignment="1">
      <alignment horizontal="right"/>
    </xf>
    <xf numFmtId="0" fontId="23" fillId="2" borderId="3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/>
    </xf>
    <xf numFmtId="0" fontId="10" fillId="2" borderId="14" xfId="21" applyFont="1" applyFill="1" applyBorder="1" applyAlignment="1">
      <alignment horizontal="center" vertical="center" wrapText="1"/>
      <protection/>
    </xf>
    <xf numFmtId="0" fontId="10" fillId="2" borderId="29" xfId="21" applyFont="1" applyFill="1" applyBorder="1" applyAlignment="1">
      <alignment horizontal="center" vertical="center" wrapText="1"/>
      <protection/>
    </xf>
    <xf numFmtId="0" fontId="18" fillId="2" borderId="44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2" fillId="2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2" fontId="12" fillId="2" borderId="0" xfId="0" applyNumberFormat="1" applyFont="1" applyFill="1" applyBorder="1" applyAlignment="1">
      <alignment horizontal="center" vertical="center"/>
    </xf>
    <xf numFmtId="0" fontId="12" fillId="3" borderId="45" xfId="0" applyFont="1" applyFill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0" borderId="0" xfId="0" applyFont="1" applyAlignment="1">
      <alignment/>
    </xf>
    <xf numFmtId="0" fontId="9" fillId="2" borderId="0" xfId="0" applyFont="1" applyFill="1" applyBorder="1" applyAlignment="1">
      <alignment vertical="center" wrapText="1"/>
    </xf>
    <xf numFmtId="0" fontId="7" fillId="0" borderId="1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right" wrapText="1"/>
    </xf>
    <xf numFmtId="0" fontId="10" fillId="0" borderId="1" xfId="0" applyFont="1" applyBorder="1" applyAlignment="1">
      <alignment horizontal="right" vertical="center" wrapText="1"/>
    </xf>
    <xf numFmtId="0" fontId="10" fillId="2" borderId="1" xfId="21" applyFont="1" applyFill="1" applyBorder="1" applyAlignment="1">
      <alignment horizontal="right" vertical="center" wrapText="1"/>
      <protection/>
    </xf>
    <xf numFmtId="0" fontId="9" fillId="0" borderId="0" xfId="0" applyFont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1" fontId="11" fillId="2" borderId="0" xfId="0" applyNumberFormat="1" applyFont="1" applyFill="1" applyAlignment="1">
      <alignment vertical="center"/>
    </xf>
    <xf numFmtId="0" fontId="28" fillId="2" borderId="0" xfId="0" applyFont="1" applyFill="1" applyAlignment="1">
      <alignment vertical="center"/>
    </xf>
    <xf numFmtId="0" fontId="13" fillId="0" borderId="0" xfId="0" applyFont="1" applyBorder="1" applyAlignment="1">
      <alignment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1" fontId="15" fillId="2" borderId="16" xfId="0" applyNumberFormat="1" applyFont="1" applyFill="1" applyBorder="1" applyAlignment="1">
      <alignment horizontal="center" vertical="center"/>
    </xf>
    <xf numFmtId="1" fontId="30" fillId="3" borderId="28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1" fontId="30" fillId="0" borderId="2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right" wrapText="1"/>
    </xf>
    <xf numFmtId="1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 wrapText="1"/>
    </xf>
    <xf numFmtId="0" fontId="12" fillId="0" borderId="1" xfId="0" applyFont="1" applyBorder="1" applyAlignment="1">
      <alignment vertical="center" wrapText="1"/>
    </xf>
    <xf numFmtId="0" fontId="10" fillId="2" borderId="25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0" borderId="1" xfId="0" applyFont="1" applyBorder="1" applyAlignment="1">
      <alignment/>
    </xf>
    <xf numFmtId="1" fontId="11" fillId="2" borderId="42" xfId="0" applyNumberFormat="1" applyFont="1" applyFill="1" applyBorder="1" applyAlignment="1">
      <alignment horizontal="center" vertical="center"/>
    </xf>
    <xf numFmtId="1" fontId="11" fillId="2" borderId="42" xfId="0" applyNumberFormat="1" applyFont="1" applyFill="1" applyBorder="1" applyAlignment="1">
      <alignment horizontal="center" vertical="center" wrapText="1"/>
    </xf>
    <xf numFmtId="1" fontId="11" fillId="2" borderId="46" xfId="0" applyNumberFormat="1" applyFont="1" applyFill="1" applyBorder="1" applyAlignment="1">
      <alignment horizontal="center" vertical="center"/>
    </xf>
    <xf numFmtId="1" fontId="11" fillId="2" borderId="47" xfId="0" applyNumberFormat="1" applyFont="1" applyFill="1" applyBorder="1" applyAlignment="1">
      <alignment horizontal="center" vertical="center"/>
    </xf>
    <xf numFmtId="2" fontId="11" fillId="0" borderId="41" xfId="0" applyNumberFormat="1" applyFont="1" applyFill="1" applyBorder="1" applyAlignment="1">
      <alignment horizontal="center" vertical="center"/>
    </xf>
    <xf numFmtId="1" fontId="11" fillId="2" borderId="41" xfId="0" applyNumberFormat="1" applyFont="1" applyFill="1" applyBorder="1" applyAlignment="1">
      <alignment horizontal="center" vertical="center"/>
    </xf>
    <xf numFmtId="1" fontId="11" fillId="2" borderId="48" xfId="0" applyNumberFormat="1" applyFont="1" applyFill="1" applyBorder="1" applyAlignment="1">
      <alignment horizontal="center" vertical="center"/>
    </xf>
    <xf numFmtId="2" fontId="11" fillId="0" borderId="42" xfId="0" applyNumberFormat="1" applyFont="1" applyFill="1" applyBorder="1" applyAlignment="1">
      <alignment horizontal="center" vertical="center"/>
    </xf>
    <xf numFmtId="1" fontId="11" fillId="2" borderId="49" xfId="0" applyNumberFormat="1" applyFont="1" applyFill="1" applyBorder="1" applyAlignment="1">
      <alignment horizontal="center" vertical="center"/>
    </xf>
    <xf numFmtId="1" fontId="19" fillId="2" borderId="42" xfId="0" applyNumberFormat="1" applyFont="1" applyFill="1" applyBorder="1" applyAlignment="1">
      <alignment horizontal="center" vertical="center" wrapText="1"/>
    </xf>
    <xf numFmtId="1" fontId="19" fillId="2" borderId="42" xfId="0" applyNumberFormat="1" applyFont="1" applyFill="1" applyBorder="1" applyAlignment="1">
      <alignment horizontal="center" vertical="center"/>
    </xf>
    <xf numFmtId="1" fontId="11" fillId="2" borderId="50" xfId="0" applyNumberFormat="1" applyFont="1" applyFill="1" applyBorder="1" applyAlignment="1">
      <alignment horizontal="center" vertical="center"/>
    </xf>
    <xf numFmtId="1" fontId="11" fillId="2" borderId="50" xfId="0" applyNumberFormat="1" applyFont="1" applyFill="1" applyBorder="1" applyAlignment="1">
      <alignment horizontal="center" vertical="center" wrapText="1"/>
    </xf>
    <xf numFmtId="1" fontId="11" fillId="2" borderId="43" xfId="0" applyNumberFormat="1" applyFont="1" applyFill="1" applyBorder="1" applyAlignment="1">
      <alignment horizontal="center" vertical="center"/>
    </xf>
    <xf numFmtId="2" fontId="11" fillId="0" borderId="43" xfId="0" applyNumberFormat="1" applyFont="1" applyFill="1" applyBorder="1" applyAlignment="1">
      <alignment horizontal="center" vertical="center"/>
    </xf>
    <xf numFmtId="1" fontId="11" fillId="2" borderId="51" xfId="0" applyNumberFormat="1" applyFont="1" applyFill="1" applyBorder="1" applyAlignment="1">
      <alignment horizontal="center" vertical="center"/>
    </xf>
    <xf numFmtId="1" fontId="12" fillId="3" borderId="40" xfId="0" applyNumberFormat="1" applyFont="1" applyFill="1" applyBorder="1" applyAlignment="1">
      <alignment horizontal="center" vertical="center"/>
    </xf>
    <xf numFmtId="1" fontId="12" fillId="3" borderId="38" xfId="0" applyNumberFormat="1" applyFont="1" applyFill="1" applyBorder="1" applyAlignment="1">
      <alignment vertical="center"/>
    </xf>
    <xf numFmtId="0" fontId="15" fillId="2" borderId="47" xfId="0" applyFont="1" applyFill="1" applyBorder="1" applyAlignment="1">
      <alignment horizontal="center" vertical="center"/>
    </xf>
    <xf numFmtId="0" fontId="12" fillId="3" borderId="28" xfId="0" applyFont="1" applyFill="1" applyBorder="1" applyAlignment="1">
      <alignment vertical="center"/>
    </xf>
    <xf numFmtId="0" fontId="12" fillId="3" borderId="38" xfId="0" applyFont="1" applyFill="1" applyBorder="1" applyAlignment="1">
      <alignment vertical="center"/>
    </xf>
    <xf numFmtId="1" fontId="12" fillId="3" borderId="39" xfId="0" applyNumberFormat="1" applyFont="1" applyFill="1" applyBorder="1" applyAlignment="1">
      <alignment horizontal="center" vertical="center"/>
    </xf>
    <xf numFmtId="0" fontId="15" fillId="2" borderId="52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2" fillId="3" borderId="38" xfId="0" applyFont="1" applyFill="1" applyBorder="1" applyAlignment="1">
      <alignment horizontal="center" vertical="center" wrapText="1"/>
    </xf>
    <xf numFmtId="0" fontId="11" fillId="2" borderId="0" xfId="21" applyFont="1" applyFill="1" applyAlignment="1">
      <alignment horizontal="center" vertical="center" wrapText="1"/>
      <protection/>
    </xf>
    <xf numFmtId="0" fontId="24" fillId="2" borderId="0" xfId="21" applyFont="1" applyFill="1" applyAlignment="1">
      <alignment horizontal="center" vertical="center" wrapText="1"/>
      <protection/>
    </xf>
    <xf numFmtId="0" fontId="12" fillId="2" borderId="0" xfId="21" applyFont="1" applyFill="1" applyAlignment="1">
      <alignment horizontal="center" vertical="center" wrapText="1"/>
      <protection/>
    </xf>
    <xf numFmtId="0" fontId="8" fillId="2" borderId="2" xfId="21" applyFont="1" applyFill="1" applyBorder="1" applyAlignment="1">
      <alignment horizontal="center" vertical="center" wrapText="1"/>
      <protection/>
    </xf>
    <xf numFmtId="0" fontId="8" fillId="2" borderId="25" xfId="21" applyFont="1" applyFill="1" applyBorder="1" applyAlignment="1">
      <alignment horizontal="center" vertical="center" wrapText="1"/>
      <protection/>
    </xf>
    <xf numFmtId="0" fontId="8" fillId="2" borderId="26" xfId="21" applyFont="1" applyFill="1" applyBorder="1" applyAlignment="1">
      <alignment horizontal="center" vertical="center" wrapText="1"/>
      <protection/>
    </xf>
    <xf numFmtId="0" fontId="8" fillId="2" borderId="53" xfId="21" applyFont="1" applyFill="1" applyBorder="1" applyAlignment="1">
      <alignment horizontal="center" vertical="center" wrapText="1"/>
      <protection/>
    </xf>
    <xf numFmtId="0" fontId="10" fillId="2" borderId="0" xfId="21" applyFont="1" applyFill="1" applyBorder="1" applyAlignment="1">
      <alignment horizontal="right" vertical="center" wrapText="1"/>
      <protection/>
    </xf>
    <xf numFmtId="0" fontId="19" fillId="0" borderId="0" xfId="0" applyFont="1" applyAlignment="1">
      <alignment/>
    </xf>
    <xf numFmtId="0" fontId="19" fillId="0" borderId="54" xfId="0" applyFont="1" applyBorder="1" applyAlignment="1">
      <alignment/>
    </xf>
    <xf numFmtId="0" fontId="31" fillId="2" borderId="29" xfId="0" applyFont="1" applyFill="1" applyBorder="1" applyAlignment="1">
      <alignment horizontal="center" vertical="center"/>
    </xf>
    <xf numFmtId="0" fontId="31" fillId="2" borderId="55" xfId="0" applyFont="1" applyFill="1" applyBorder="1" applyAlignment="1">
      <alignment horizontal="center" vertical="center"/>
    </xf>
    <xf numFmtId="0" fontId="31" fillId="2" borderId="56" xfId="0" applyFont="1" applyFill="1" applyBorder="1" applyAlignment="1">
      <alignment horizontal="center" vertical="center"/>
    </xf>
    <xf numFmtId="0" fontId="31" fillId="2" borderId="57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3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1" fontId="11" fillId="0" borderId="58" xfId="0" applyNumberFormat="1" applyFont="1" applyBorder="1" applyAlignment="1">
      <alignment horizontal="center" vertical="center"/>
    </xf>
    <xf numFmtId="1" fontId="11" fillId="0" borderId="42" xfId="0" applyNumberFormat="1" applyFont="1" applyBorder="1" applyAlignment="1">
      <alignment horizontal="center" vertical="center"/>
    </xf>
    <xf numFmtId="1" fontId="11" fillId="0" borderId="51" xfId="0" applyNumberFormat="1" applyFont="1" applyBorder="1" applyAlignment="1">
      <alignment horizontal="center" vertical="center"/>
    </xf>
    <xf numFmtId="1" fontId="30" fillId="3" borderId="38" xfId="0" applyNumberFormat="1" applyFont="1" applyFill="1" applyBorder="1" applyAlignment="1">
      <alignment horizontal="center" vertical="center"/>
    </xf>
    <xf numFmtId="0" fontId="12" fillId="3" borderId="40" xfId="0" applyFont="1" applyFill="1" applyBorder="1" applyAlignment="1">
      <alignment horizontal="center" vertical="center"/>
    </xf>
    <xf numFmtId="0" fontId="12" fillId="3" borderId="39" xfId="0" applyFont="1" applyFill="1" applyBorder="1" applyAlignment="1">
      <alignment horizontal="center" vertical="center"/>
    </xf>
    <xf numFmtId="0" fontId="22" fillId="2" borderId="59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 wrapText="1"/>
    </xf>
    <xf numFmtId="0" fontId="22" fillId="2" borderId="33" xfId="0" applyFont="1" applyFill="1" applyBorder="1" applyAlignment="1">
      <alignment vertical="center" wrapText="1"/>
    </xf>
    <xf numFmtId="0" fontId="22" fillId="2" borderId="0" xfId="0" applyFont="1" applyFill="1" applyBorder="1" applyAlignment="1">
      <alignment vertical="center" wrapText="1"/>
    </xf>
    <xf numFmtId="0" fontId="11" fillId="2" borderId="0" xfId="0" applyFont="1" applyFill="1" applyAlignment="1">
      <alignment vertical="center" wrapText="1"/>
    </xf>
    <xf numFmtId="1" fontId="9" fillId="2" borderId="0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right" vertical="center"/>
    </xf>
    <xf numFmtId="0" fontId="22" fillId="2" borderId="3" xfId="0" applyFont="1" applyFill="1" applyBorder="1" applyAlignment="1">
      <alignment horizontal="center" vertical="center"/>
    </xf>
    <xf numFmtId="0" fontId="11" fillId="2" borderId="42" xfId="0" applyFont="1" applyFill="1" applyBorder="1" applyAlignment="1">
      <alignment horizontal="center" vertical="center"/>
    </xf>
    <xf numFmtId="0" fontId="11" fillId="2" borderId="42" xfId="0" applyFont="1" applyFill="1" applyBorder="1" applyAlignment="1">
      <alignment horizontal="center" vertical="center" wrapText="1"/>
    </xf>
    <xf numFmtId="0" fontId="11" fillId="2" borderId="46" xfId="0" applyFont="1" applyFill="1" applyBorder="1" applyAlignment="1">
      <alignment horizontal="center" vertical="center"/>
    </xf>
    <xf numFmtId="2" fontId="11" fillId="2" borderId="52" xfId="0" applyNumberFormat="1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2" fontId="11" fillId="2" borderId="60" xfId="0" applyNumberFormat="1" applyFont="1" applyFill="1" applyBorder="1" applyAlignment="1">
      <alignment horizontal="center" vertical="center"/>
    </xf>
    <xf numFmtId="2" fontId="11" fillId="2" borderId="49" xfId="0" applyNumberFormat="1" applyFont="1" applyFill="1" applyBorder="1" applyAlignment="1">
      <alignment horizontal="center" vertical="center"/>
    </xf>
    <xf numFmtId="0" fontId="19" fillId="2" borderId="42" xfId="0" applyFont="1" applyFill="1" applyBorder="1" applyAlignment="1">
      <alignment horizontal="center" vertical="center" wrapText="1"/>
    </xf>
    <xf numFmtId="0" fontId="19" fillId="2" borderId="42" xfId="0" applyFont="1" applyFill="1" applyBorder="1" applyAlignment="1">
      <alignment horizontal="center" vertical="center"/>
    </xf>
    <xf numFmtId="0" fontId="11" fillId="2" borderId="46" xfId="0" applyFont="1" applyFill="1" applyBorder="1" applyAlignment="1">
      <alignment horizontal="center" vertical="center" wrapText="1"/>
    </xf>
    <xf numFmtId="0" fontId="12" fillId="4" borderId="28" xfId="0" applyFont="1" applyFill="1" applyBorder="1" applyAlignment="1">
      <alignment horizontal="center" vertical="center" wrapText="1"/>
    </xf>
    <xf numFmtId="1" fontId="12" fillId="4" borderId="28" xfId="0" applyNumberFormat="1" applyFont="1" applyFill="1" applyBorder="1" applyAlignment="1">
      <alignment horizontal="center" vertical="center" wrapText="1"/>
    </xf>
    <xf numFmtId="2" fontId="12" fillId="4" borderId="28" xfId="0" applyNumberFormat="1" applyFont="1" applyFill="1" applyBorder="1" applyAlignment="1">
      <alignment horizontal="center" vertical="center"/>
    </xf>
    <xf numFmtId="2" fontId="12" fillId="4" borderId="38" xfId="0" applyNumberFormat="1" applyFont="1" applyFill="1" applyBorder="1" applyAlignment="1">
      <alignment horizontal="center" vertical="center"/>
    </xf>
    <xf numFmtId="1" fontId="12" fillId="4" borderId="28" xfId="0" applyNumberFormat="1" applyFont="1" applyFill="1" applyBorder="1" applyAlignment="1">
      <alignment horizontal="center" vertical="center"/>
    </xf>
    <xf numFmtId="0" fontId="12" fillId="4" borderId="28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21" fillId="2" borderId="0" xfId="0" applyFont="1" applyFill="1" applyAlignment="1">
      <alignment vertical="center"/>
    </xf>
    <xf numFmtId="206" fontId="11" fillId="2" borderId="42" xfId="0" applyNumberFormat="1" applyFont="1" applyFill="1" applyBorder="1" applyAlignment="1">
      <alignment horizontal="center" vertical="center"/>
    </xf>
    <xf numFmtId="2" fontId="11" fillId="0" borderId="58" xfId="0" applyNumberFormat="1" applyFont="1" applyBorder="1" applyAlignment="1">
      <alignment horizontal="center" vertical="center"/>
    </xf>
    <xf numFmtId="2" fontId="11" fillId="0" borderId="61" xfId="0" applyNumberFormat="1" applyFont="1" applyBorder="1" applyAlignment="1">
      <alignment horizontal="center" vertical="center"/>
    </xf>
    <xf numFmtId="206" fontId="11" fillId="2" borderId="50" xfId="0" applyNumberFormat="1" applyFont="1" applyFill="1" applyBorder="1" applyAlignment="1">
      <alignment horizontal="center" vertical="center"/>
    </xf>
    <xf numFmtId="206" fontId="11" fillId="2" borderId="42" xfId="0" applyNumberFormat="1" applyFont="1" applyFill="1" applyBorder="1" applyAlignment="1">
      <alignment horizontal="center" vertical="center" wrapText="1"/>
    </xf>
    <xf numFmtId="206" fontId="11" fillId="2" borderId="50" xfId="0" applyNumberFormat="1" applyFont="1" applyFill="1" applyBorder="1" applyAlignment="1">
      <alignment horizontal="center" vertical="center" wrapText="1"/>
    </xf>
    <xf numFmtId="2" fontId="11" fillId="0" borderId="46" xfId="0" applyNumberFormat="1" applyFont="1" applyBorder="1" applyAlignment="1">
      <alignment horizontal="center" vertical="center"/>
    </xf>
    <xf numFmtId="2" fontId="11" fillId="0" borderId="62" xfId="0" applyNumberFormat="1" applyFont="1" applyBorder="1" applyAlignment="1">
      <alignment horizontal="center" vertical="center"/>
    </xf>
    <xf numFmtId="2" fontId="11" fillId="2" borderId="47" xfId="0" applyNumberFormat="1" applyFont="1" applyFill="1" applyBorder="1" applyAlignment="1">
      <alignment horizontal="center" vertical="center"/>
    </xf>
    <xf numFmtId="0" fontId="11" fillId="2" borderId="50" xfId="0" applyFont="1" applyFill="1" applyBorder="1" applyAlignment="1">
      <alignment horizontal="center" vertical="center" wrapText="1"/>
    </xf>
    <xf numFmtId="2" fontId="11" fillId="2" borderId="46" xfId="0" applyNumberFormat="1" applyFont="1" applyFill="1" applyBorder="1" applyAlignment="1">
      <alignment horizontal="center" vertical="center"/>
    </xf>
    <xf numFmtId="2" fontId="11" fillId="2" borderId="51" xfId="0" applyNumberFormat="1" applyFont="1" applyFill="1" applyBorder="1" applyAlignment="1">
      <alignment horizontal="center" vertical="center"/>
    </xf>
    <xf numFmtId="2" fontId="11" fillId="2" borderId="58" xfId="0" applyNumberFormat="1" applyFont="1" applyFill="1" applyBorder="1" applyAlignment="1">
      <alignment horizontal="center" vertical="center"/>
    </xf>
    <xf numFmtId="0" fontId="11" fillId="2" borderId="50" xfId="0" applyFont="1" applyFill="1" applyBorder="1" applyAlignment="1">
      <alignment horizontal="center" vertical="center"/>
    </xf>
    <xf numFmtId="2" fontId="11" fillId="2" borderId="50" xfId="0" applyNumberFormat="1" applyFont="1" applyFill="1" applyBorder="1" applyAlignment="1">
      <alignment horizontal="center" vertical="center"/>
    </xf>
    <xf numFmtId="2" fontId="11" fillId="2" borderId="39" xfId="0" applyNumberFormat="1" applyFont="1" applyFill="1" applyBorder="1" applyAlignment="1">
      <alignment horizontal="center" vertical="center"/>
    </xf>
    <xf numFmtId="0" fontId="11" fillId="2" borderId="47" xfId="0" applyFont="1" applyFill="1" applyBorder="1" applyAlignment="1">
      <alignment horizontal="center" vertical="center"/>
    </xf>
    <xf numFmtId="206" fontId="19" fillId="2" borderId="42" xfId="0" applyNumberFormat="1" applyFont="1" applyFill="1" applyBorder="1" applyAlignment="1">
      <alignment horizontal="center" vertical="center"/>
    </xf>
    <xf numFmtId="1" fontId="11" fillId="2" borderId="40" xfId="0" applyNumberFormat="1" applyFont="1" applyFill="1" applyBorder="1" applyAlignment="1">
      <alignment horizontal="center" vertical="center"/>
    </xf>
    <xf numFmtId="206" fontId="11" fillId="2" borderId="46" xfId="0" applyNumberFormat="1" applyFont="1" applyFill="1" applyBorder="1" applyAlignment="1">
      <alignment horizontal="center" vertical="center"/>
    </xf>
    <xf numFmtId="2" fontId="11" fillId="2" borderId="61" xfId="0" applyNumberFormat="1" applyFont="1" applyFill="1" applyBorder="1" applyAlignment="1">
      <alignment horizontal="center" vertical="center"/>
    </xf>
    <xf numFmtId="2" fontId="11" fillId="2" borderId="62" xfId="0" applyNumberFormat="1" applyFont="1" applyFill="1" applyBorder="1" applyAlignment="1">
      <alignment horizontal="center" vertical="center"/>
    </xf>
    <xf numFmtId="2" fontId="11" fillId="2" borderId="40" xfId="0" applyNumberFormat="1" applyFont="1" applyFill="1" applyBorder="1" applyAlignment="1">
      <alignment horizontal="center" vertical="center"/>
    </xf>
    <xf numFmtId="0" fontId="11" fillId="2" borderId="43" xfId="0" applyFont="1" applyFill="1" applyBorder="1" applyAlignment="1">
      <alignment horizontal="center" vertical="center" wrapText="1"/>
    </xf>
    <xf numFmtId="2" fontId="11" fillId="2" borderId="63" xfId="0" applyNumberFormat="1" applyFont="1" applyFill="1" applyBorder="1" applyAlignment="1">
      <alignment horizontal="center" vertical="center"/>
    </xf>
    <xf numFmtId="206" fontId="11" fillId="2" borderId="41" xfId="0" applyNumberFormat="1" applyFont="1" applyFill="1" applyBorder="1" applyAlignment="1">
      <alignment horizontal="center" vertical="center"/>
    </xf>
    <xf numFmtId="2" fontId="11" fillId="2" borderId="48" xfId="0" applyNumberFormat="1" applyFont="1" applyFill="1" applyBorder="1" applyAlignment="1">
      <alignment horizontal="center" vertical="center"/>
    </xf>
    <xf numFmtId="0" fontId="11" fillId="2" borderId="43" xfId="0" applyFont="1" applyFill="1" applyBorder="1" applyAlignment="1">
      <alignment horizontal="center" vertical="center"/>
    </xf>
    <xf numFmtId="1" fontId="11" fillId="2" borderId="58" xfId="0" applyNumberFormat="1" applyFont="1" applyFill="1" applyBorder="1" applyAlignment="1">
      <alignment horizontal="center" vertical="center"/>
    </xf>
    <xf numFmtId="206" fontId="11" fillId="2" borderId="58" xfId="0" applyNumberFormat="1" applyFont="1" applyFill="1" applyBorder="1" applyAlignment="1">
      <alignment horizontal="center" vertical="center"/>
    </xf>
    <xf numFmtId="0" fontId="11" fillId="2" borderId="64" xfId="0" applyFont="1" applyFill="1" applyBorder="1" applyAlignment="1">
      <alignment horizontal="center" vertical="center"/>
    </xf>
    <xf numFmtId="2" fontId="11" fillId="2" borderId="57" xfId="0" applyNumberFormat="1" applyFont="1" applyFill="1" applyBorder="1" applyAlignment="1">
      <alignment horizontal="center" vertical="center"/>
    </xf>
    <xf numFmtId="2" fontId="11" fillId="0" borderId="58" xfId="0" applyNumberFormat="1" applyFont="1" applyFill="1" applyBorder="1" applyAlignment="1">
      <alignment horizontal="center" vertical="center"/>
    </xf>
    <xf numFmtId="0" fontId="11" fillId="2" borderId="41" xfId="0" applyFont="1" applyFill="1" applyBorder="1" applyAlignment="1">
      <alignment horizontal="center" vertical="center" wrapText="1"/>
    </xf>
    <xf numFmtId="2" fontId="11" fillId="2" borderId="42" xfId="0" applyNumberFormat="1" applyFont="1" applyFill="1" applyBorder="1" applyAlignment="1">
      <alignment horizontal="center" vertical="center" wrapText="1"/>
    </xf>
    <xf numFmtId="2" fontId="11" fillId="2" borderId="49" xfId="0" applyNumberFormat="1" applyFont="1" applyFill="1" applyBorder="1" applyAlignment="1">
      <alignment horizontal="center" vertical="center" wrapText="1"/>
    </xf>
    <xf numFmtId="2" fontId="11" fillId="0" borderId="46" xfId="0" applyNumberFormat="1" applyFont="1" applyFill="1" applyBorder="1" applyAlignment="1">
      <alignment horizontal="center" vertical="center"/>
    </xf>
    <xf numFmtId="2" fontId="11" fillId="2" borderId="50" xfId="0" applyNumberFormat="1" applyFont="1" applyFill="1" applyBorder="1" applyAlignment="1">
      <alignment horizontal="center" vertical="center" wrapText="1"/>
    </xf>
    <xf numFmtId="2" fontId="11" fillId="2" borderId="51" xfId="0" applyNumberFormat="1" applyFont="1" applyFill="1" applyBorder="1" applyAlignment="1">
      <alignment horizontal="center" vertical="center" wrapText="1"/>
    </xf>
    <xf numFmtId="0" fontId="11" fillId="2" borderId="58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2" fontId="11" fillId="0" borderId="48" xfId="0" applyNumberFormat="1" applyFont="1" applyBorder="1" applyAlignment="1">
      <alignment horizontal="center" vertical="center"/>
    </xf>
    <xf numFmtId="2" fontId="11" fillId="0" borderId="49" xfId="0" applyNumberFormat="1" applyFont="1" applyBorder="1" applyAlignment="1">
      <alignment horizontal="center" vertical="center"/>
    </xf>
    <xf numFmtId="2" fontId="11" fillId="0" borderId="41" xfId="0" applyNumberFormat="1" applyFont="1" applyBorder="1" applyAlignment="1">
      <alignment horizontal="center" vertical="center"/>
    </xf>
    <xf numFmtId="2" fontId="11" fillId="0" borderId="42" xfId="0" applyNumberFormat="1" applyFont="1" applyBorder="1" applyAlignment="1">
      <alignment horizontal="center" vertical="center"/>
    </xf>
    <xf numFmtId="2" fontId="11" fillId="0" borderId="50" xfId="0" applyNumberFormat="1" applyFont="1" applyBorder="1" applyAlignment="1">
      <alignment horizontal="center" vertical="center"/>
    </xf>
    <xf numFmtId="2" fontId="11" fillId="0" borderId="63" xfId="0" applyNumberFormat="1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2" borderId="65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1" fontId="12" fillId="3" borderId="66" xfId="0" applyNumberFormat="1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1" fillId="2" borderId="67" xfId="0" applyFont="1" applyFill="1" applyBorder="1" applyAlignment="1">
      <alignment horizontal="center" vertical="center"/>
    </xf>
    <xf numFmtId="0" fontId="11" fillId="2" borderId="67" xfId="0" applyFont="1" applyFill="1" applyBorder="1" applyAlignment="1">
      <alignment horizontal="center" vertical="center" wrapText="1"/>
    </xf>
    <xf numFmtId="2" fontId="12" fillId="2" borderId="68" xfId="0" applyNumberFormat="1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1" fillId="2" borderId="69" xfId="0" applyFont="1" applyFill="1" applyBorder="1" applyAlignment="1">
      <alignment horizontal="center" vertical="center"/>
    </xf>
    <xf numFmtId="0" fontId="11" fillId="2" borderId="69" xfId="0" applyFont="1" applyFill="1" applyBorder="1" applyAlignment="1">
      <alignment horizontal="center" vertical="center" wrapText="1"/>
    </xf>
    <xf numFmtId="2" fontId="12" fillId="2" borderId="70" xfId="0" applyNumberFormat="1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71" xfId="0" applyFont="1" applyFill="1" applyBorder="1" applyAlignment="1">
      <alignment horizontal="center" vertical="center"/>
    </xf>
    <xf numFmtId="0" fontId="11" fillId="2" borderId="71" xfId="0" applyFont="1" applyFill="1" applyBorder="1" applyAlignment="1">
      <alignment horizontal="center" vertical="center" wrapText="1"/>
    </xf>
    <xf numFmtId="2" fontId="12" fillId="2" borderId="72" xfId="0" applyNumberFormat="1" applyFont="1" applyFill="1" applyBorder="1" applyAlignment="1">
      <alignment horizontal="center" vertical="center"/>
    </xf>
    <xf numFmtId="0" fontId="12" fillId="3" borderId="73" xfId="0" applyFont="1" applyFill="1" applyBorder="1" applyAlignment="1">
      <alignment horizontal="center" vertical="center"/>
    </xf>
    <xf numFmtId="0" fontId="12" fillId="3" borderId="74" xfId="0" applyFont="1" applyFill="1" applyBorder="1" applyAlignment="1">
      <alignment horizontal="center" vertical="center"/>
    </xf>
    <xf numFmtId="2" fontId="12" fillId="3" borderId="75" xfId="0" applyNumberFormat="1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1" fillId="2" borderId="76" xfId="0" applyFont="1" applyFill="1" applyBorder="1" applyAlignment="1">
      <alignment horizontal="center" vertical="center"/>
    </xf>
    <xf numFmtId="0" fontId="11" fillId="2" borderId="76" xfId="0" applyFont="1" applyFill="1" applyBorder="1" applyAlignment="1">
      <alignment horizontal="center" vertical="center" wrapText="1"/>
    </xf>
    <xf numFmtId="0" fontId="11" fillId="2" borderId="77" xfId="0" applyFont="1" applyFill="1" applyBorder="1" applyAlignment="1">
      <alignment horizontal="center" vertical="center"/>
    </xf>
    <xf numFmtId="0" fontId="11" fillId="2" borderId="77" xfId="0" applyFont="1" applyFill="1" applyBorder="1" applyAlignment="1">
      <alignment horizontal="center" vertical="center" wrapText="1"/>
    </xf>
    <xf numFmtId="0" fontId="36" fillId="3" borderId="73" xfId="0" applyFont="1" applyFill="1" applyBorder="1" applyAlignment="1">
      <alignment horizontal="center" vertical="center"/>
    </xf>
    <xf numFmtId="2" fontId="12" fillId="2" borderId="78" xfId="0" applyNumberFormat="1" applyFont="1" applyFill="1" applyBorder="1" applyAlignment="1">
      <alignment horizontal="center" vertical="center"/>
    </xf>
    <xf numFmtId="2" fontId="11" fillId="2" borderId="68" xfId="0" applyNumberFormat="1" applyFont="1" applyFill="1" applyBorder="1" applyAlignment="1">
      <alignment horizontal="center" vertical="center"/>
    </xf>
    <xf numFmtId="2" fontId="11" fillId="2" borderId="70" xfId="0" applyNumberFormat="1" applyFont="1" applyFill="1" applyBorder="1" applyAlignment="1">
      <alignment horizontal="center" vertical="center"/>
    </xf>
    <xf numFmtId="2" fontId="11" fillId="2" borderId="72" xfId="0" applyNumberFormat="1" applyFont="1" applyFill="1" applyBorder="1" applyAlignment="1">
      <alignment horizontal="center" vertical="center"/>
    </xf>
    <xf numFmtId="2" fontId="11" fillId="2" borderId="78" xfId="0" applyNumberFormat="1" applyFont="1" applyFill="1" applyBorder="1" applyAlignment="1">
      <alignment horizontal="center" vertical="center"/>
    </xf>
    <xf numFmtId="2" fontId="12" fillId="2" borderId="79" xfId="0" applyNumberFormat="1" applyFont="1" applyFill="1" applyBorder="1" applyAlignment="1">
      <alignment horizontal="center" vertical="center"/>
    </xf>
    <xf numFmtId="2" fontId="12" fillId="2" borderId="80" xfId="0" applyNumberFormat="1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1" fillId="3" borderId="81" xfId="0" applyFont="1" applyFill="1" applyBorder="1" applyAlignment="1">
      <alignment horizontal="center" vertical="center"/>
    </xf>
    <xf numFmtId="2" fontId="12" fillId="3" borderId="80" xfId="0" applyNumberFormat="1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1" fillId="3" borderId="69" xfId="0" applyFont="1" applyFill="1" applyBorder="1" applyAlignment="1">
      <alignment horizontal="center" vertical="center"/>
    </xf>
    <xf numFmtId="2" fontId="12" fillId="3" borderId="70" xfId="0" applyNumberFormat="1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82" xfId="0" applyFont="1" applyFill="1" applyBorder="1" applyAlignment="1">
      <alignment horizontal="center" vertical="center"/>
    </xf>
    <xf numFmtId="2" fontId="12" fillId="3" borderId="83" xfId="0" applyNumberFormat="1" applyFont="1" applyFill="1" applyBorder="1" applyAlignment="1">
      <alignment horizontal="center" vertical="center"/>
    </xf>
    <xf numFmtId="0" fontId="11" fillId="2" borderId="49" xfId="0" applyFont="1" applyFill="1" applyBorder="1" applyAlignment="1">
      <alignment horizontal="center" vertical="center"/>
    </xf>
    <xf numFmtId="1" fontId="11" fillId="2" borderId="43" xfId="0" applyNumberFormat="1" applyFont="1" applyFill="1" applyBorder="1" applyAlignment="1">
      <alignment horizontal="center" vertical="center" wrapText="1"/>
    </xf>
    <xf numFmtId="1" fontId="11" fillId="2" borderId="41" xfId="0" applyNumberFormat="1" applyFont="1" applyFill="1" applyBorder="1" applyAlignment="1">
      <alignment horizontal="center" vertical="center" wrapText="1"/>
    </xf>
    <xf numFmtId="1" fontId="11" fillId="2" borderId="62" xfId="0" applyNumberFormat="1" applyFont="1" applyFill="1" applyBorder="1" applyAlignment="1">
      <alignment horizontal="center" vertical="center"/>
    </xf>
    <xf numFmtId="2" fontId="11" fillId="5" borderId="42" xfId="0" applyNumberFormat="1" applyFont="1" applyFill="1" applyBorder="1" applyAlignment="1">
      <alignment horizontal="center" vertical="center"/>
    </xf>
    <xf numFmtId="0" fontId="11" fillId="2" borderId="41" xfId="0" applyFont="1" applyFill="1" applyBorder="1" applyAlignment="1">
      <alignment horizontal="center" vertical="center"/>
    </xf>
    <xf numFmtId="0" fontId="11" fillId="2" borderId="48" xfId="0" applyFont="1" applyFill="1" applyBorder="1" applyAlignment="1">
      <alignment horizontal="center" vertical="center"/>
    </xf>
    <xf numFmtId="2" fontId="11" fillId="5" borderId="43" xfId="0" applyNumberFormat="1" applyFont="1" applyFill="1" applyBorder="1" applyAlignment="1">
      <alignment horizontal="center" vertical="center"/>
    </xf>
    <xf numFmtId="0" fontId="11" fillId="2" borderId="62" xfId="0" applyFont="1" applyFill="1" applyBorder="1" applyAlignment="1">
      <alignment horizontal="center" vertical="center"/>
    </xf>
    <xf numFmtId="1" fontId="12" fillId="3" borderId="84" xfId="21" applyNumberFormat="1" applyFont="1" applyFill="1" applyBorder="1" applyAlignment="1">
      <alignment horizontal="center" vertical="center" wrapText="1"/>
      <protection/>
    </xf>
    <xf numFmtId="2" fontId="12" fillId="3" borderId="84" xfId="21" applyNumberFormat="1" applyFont="1" applyFill="1" applyBorder="1" applyAlignment="1">
      <alignment horizontal="center" vertical="center" wrapText="1"/>
      <protection/>
    </xf>
    <xf numFmtId="2" fontId="12" fillId="3" borderId="85" xfId="21" applyNumberFormat="1" applyFont="1" applyFill="1" applyBorder="1" applyAlignment="1">
      <alignment horizontal="center" vertical="center" wrapText="1"/>
      <protection/>
    </xf>
    <xf numFmtId="1" fontId="12" fillId="3" borderId="86" xfId="21" applyNumberFormat="1" applyFont="1" applyFill="1" applyBorder="1" applyAlignment="1">
      <alignment horizontal="center" vertical="center" wrapText="1"/>
      <protection/>
    </xf>
    <xf numFmtId="2" fontId="12" fillId="3" borderId="87" xfId="21" applyNumberFormat="1" applyFont="1" applyFill="1" applyBorder="1" applyAlignment="1">
      <alignment horizontal="center" vertical="center" wrapText="1"/>
      <protection/>
    </xf>
    <xf numFmtId="1" fontId="12" fillId="3" borderId="88" xfId="21" applyNumberFormat="1" applyFont="1" applyFill="1" applyBorder="1" applyAlignment="1">
      <alignment horizontal="center" vertical="center" wrapText="1"/>
      <protection/>
    </xf>
    <xf numFmtId="2" fontId="12" fillId="3" borderId="88" xfId="21" applyNumberFormat="1" applyFont="1" applyFill="1" applyBorder="1" applyAlignment="1">
      <alignment horizontal="center" vertical="center" wrapText="1"/>
      <protection/>
    </xf>
    <xf numFmtId="2" fontId="12" fillId="3" borderId="89" xfId="21" applyNumberFormat="1" applyFont="1" applyFill="1" applyBorder="1" applyAlignment="1">
      <alignment horizontal="center" vertical="center" wrapText="1"/>
      <protection/>
    </xf>
    <xf numFmtId="2" fontId="12" fillId="3" borderId="90" xfId="21" applyNumberFormat="1" applyFont="1" applyFill="1" applyBorder="1" applyAlignment="1">
      <alignment horizontal="center" vertical="center" wrapText="1"/>
      <protection/>
    </xf>
    <xf numFmtId="1" fontId="12" fillId="3" borderId="77" xfId="21" applyNumberFormat="1" applyFont="1" applyFill="1" applyBorder="1" applyAlignment="1">
      <alignment horizontal="center" vertical="center" wrapText="1"/>
      <protection/>
    </xf>
    <xf numFmtId="2" fontId="12" fillId="3" borderId="77" xfId="21" applyNumberFormat="1" applyFont="1" applyFill="1" applyBorder="1" applyAlignment="1">
      <alignment horizontal="center" vertical="center" wrapText="1"/>
      <protection/>
    </xf>
    <xf numFmtId="2" fontId="12" fillId="3" borderId="91" xfId="21" applyNumberFormat="1" applyFont="1" applyFill="1" applyBorder="1" applyAlignment="1">
      <alignment horizontal="center" vertical="center" wrapText="1"/>
      <protection/>
    </xf>
    <xf numFmtId="2" fontId="12" fillId="3" borderId="92" xfId="21" applyNumberFormat="1" applyFont="1" applyFill="1" applyBorder="1" applyAlignment="1">
      <alignment horizontal="center" vertical="center" wrapText="1"/>
      <protection/>
    </xf>
    <xf numFmtId="206" fontId="19" fillId="2" borderId="58" xfId="0" applyNumberFormat="1" applyFont="1" applyFill="1" applyBorder="1" applyAlignment="1">
      <alignment horizontal="center" vertical="center"/>
    </xf>
    <xf numFmtId="0" fontId="19" fillId="2" borderId="58" xfId="0" applyFont="1" applyFill="1" applyBorder="1" applyAlignment="1">
      <alignment horizontal="center" vertical="center"/>
    </xf>
    <xf numFmtId="0" fontId="19" fillId="2" borderId="58" xfId="0" applyFont="1" applyFill="1" applyBorder="1" applyAlignment="1">
      <alignment horizontal="center" vertical="center" wrapText="1"/>
    </xf>
    <xf numFmtId="2" fontId="19" fillId="2" borderId="58" xfId="0" applyNumberFormat="1" applyFont="1" applyFill="1" applyBorder="1" applyAlignment="1">
      <alignment horizontal="center" vertical="center" wrapText="1"/>
    </xf>
    <xf numFmtId="206" fontId="19" fillId="2" borderId="61" xfId="0" applyNumberFormat="1" applyFont="1" applyFill="1" applyBorder="1" applyAlignment="1">
      <alignment horizontal="center" vertical="center"/>
    </xf>
    <xf numFmtId="0" fontId="19" fillId="0" borderId="42" xfId="0" applyFont="1" applyBorder="1" applyAlignment="1">
      <alignment horizontal="center"/>
    </xf>
    <xf numFmtId="0" fontId="19" fillId="2" borderId="61" xfId="0" applyFont="1" applyFill="1" applyBorder="1" applyAlignment="1">
      <alignment horizontal="center" vertical="center"/>
    </xf>
    <xf numFmtId="206" fontId="19" fillId="2" borderId="50" xfId="0" applyNumberFormat="1" applyFont="1" applyFill="1" applyBorder="1" applyAlignment="1">
      <alignment horizontal="center" vertical="center"/>
    </xf>
    <xf numFmtId="0" fontId="19" fillId="2" borderId="50" xfId="0" applyFont="1" applyFill="1" applyBorder="1" applyAlignment="1">
      <alignment horizontal="center" vertical="center"/>
    </xf>
    <xf numFmtId="2" fontId="19" fillId="2" borderId="50" xfId="0" applyNumberFormat="1" applyFont="1" applyFill="1" applyBorder="1" applyAlignment="1">
      <alignment horizontal="center" vertical="center" wrapText="1"/>
    </xf>
    <xf numFmtId="206" fontId="19" fillId="2" borderId="51" xfId="0" applyNumberFormat="1" applyFont="1" applyFill="1" applyBorder="1" applyAlignment="1">
      <alignment horizontal="center" vertical="center"/>
    </xf>
    <xf numFmtId="0" fontId="19" fillId="3" borderId="28" xfId="0" applyFont="1" applyFill="1" applyBorder="1" applyAlignment="1">
      <alignment horizontal="center" vertical="center"/>
    </xf>
    <xf numFmtId="206" fontId="19" fillId="3" borderId="28" xfId="0" applyNumberFormat="1" applyFont="1" applyFill="1" applyBorder="1" applyAlignment="1">
      <alignment horizontal="center" vertical="center"/>
    </xf>
    <xf numFmtId="2" fontId="19" fillId="3" borderId="28" xfId="0" applyNumberFormat="1" applyFont="1" applyFill="1" applyBorder="1" applyAlignment="1">
      <alignment horizontal="center" vertical="center" wrapText="1"/>
    </xf>
    <xf numFmtId="1" fontId="19" fillId="3" borderId="38" xfId="0" applyNumberFormat="1" applyFont="1" applyFill="1" applyBorder="1" applyAlignment="1">
      <alignment horizontal="center" vertical="center"/>
    </xf>
    <xf numFmtId="1" fontId="19" fillId="2" borderId="8" xfId="0" applyNumberFormat="1" applyFont="1" applyFill="1" applyBorder="1" applyAlignment="1">
      <alignment horizontal="center" vertical="center" wrapText="1"/>
    </xf>
    <xf numFmtId="2" fontId="19" fillId="2" borderId="93" xfId="0" applyNumberFormat="1" applyFont="1" applyFill="1" applyBorder="1" applyAlignment="1">
      <alignment horizontal="center" vertical="center" wrapText="1"/>
    </xf>
    <xf numFmtId="1" fontId="19" fillId="2" borderId="94" xfId="0" applyNumberFormat="1" applyFont="1" applyFill="1" applyBorder="1" applyAlignment="1">
      <alignment horizontal="center" vertical="center" wrapText="1"/>
    </xf>
    <xf numFmtId="2" fontId="19" fillId="2" borderId="87" xfId="0" applyNumberFormat="1" applyFont="1" applyFill="1" applyBorder="1" applyAlignment="1">
      <alignment horizontal="center" vertical="center" wrapText="1"/>
    </xf>
    <xf numFmtId="1" fontId="19" fillId="2" borderId="30" xfId="0" applyNumberFormat="1" applyFont="1" applyFill="1" applyBorder="1" applyAlignment="1">
      <alignment horizontal="center" vertical="center" wrapText="1"/>
    </xf>
    <xf numFmtId="2" fontId="19" fillId="2" borderId="95" xfId="0" applyNumberFormat="1" applyFont="1" applyFill="1" applyBorder="1" applyAlignment="1">
      <alignment horizontal="center" vertical="center" wrapText="1"/>
    </xf>
    <xf numFmtId="1" fontId="19" fillId="2" borderId="69" xfId="0" applyNumberFormat="1" applyFont="1" applyFill="1" applyBorder="1" applyAlignment="1">
      <alignment horizontal="center" vertical="center" wrapText="1"/>
    </xf>
    <xf numFmtId="2" fontId="19" fillId="2" borderId="70" xfId="0" applyNumberFormat="1" applyFont="1" applyFill="1" applyBorder="1" applyAlignment="1">
      <alignment horizontal="center" vertical="center" wrapText="1"/>
    </xf>
    <xf numFmtId="1" fontId="19" fillId="2" borderId="96" xfId="0" applyNumberFormat="1" applyFont="1" applyFill="1" applyBorder="1" applyAlignment="1">
      <alignment horizontal="center" vertical="center" wrapText="1"/>
    </xf>
    <xf numFmtId="2" fontId="19" fillId="2" borderId="97" xfId="0" applyNumberFormat="1" applyFont="1" applyFill="1" applyBorder="1" applyAlignment="1">
      <alignment horizontal="center" vertical="center" wrapText="1"/>
    </xf>
    <xf numFmtId="1" fontId="37" fillId="2" borderId="46" xfId="0" applyNumberFormat="1" applyFont="1" applyFill="1" applyBorder="1" applyAlignment="1">
      <alignment horizontal="center" vertical="center" wrapText="1"/>
    </xf>
    <xf numFmtId="2" fontId="37" fillId="0" borderId="41" xfId="0" applyNumberFormat="1" applyFont="1" applyFill="1" applyBorder="1" applyAlignment="1">
      <alignment horizontal="center" vertical="center"/>
    </xf>
    <xf numFmtId="2" fontId="37" fillId="2" borderId="58" xfId="0" applyNumberFormat="1" applyFont="1" applyFill="1" applyBorder="1" applyAlignment="1">
      <alignment horizontal="center" vertical="center"/>
    </xf>
    <xf numFmtId="2" fontId="37" fillId="2" borderId="41" xfId="0" applyNumberFormat="1" applyFont="1" applyFill="1" applyBorder="1" applyAlignment="1">
      <alignment horizontal="center" vertical="center"/>
    </xf>
    <xf numFmtId="1" fontId="37" fillId="2" borderId="42" xfId="0" applyNumberFormat="1" applyFont="1" applyFill="1" applyBorder="1" applyAlignment="1">
      <alignment horizontal="center" vertical="center"/>
    </xf>
    <xf numFmtId="0" fontId="37" fillId="2" borderId="49" xfId="0" applyFont="1" applyFill="1" applyBorder="1" applyAlignment="1">
      <alignment horizontal="center" vertical="center"/>
    </xf>
    <xf numFmtId="1" fontId="37" fillId="2" borderId="42" xfId="0" applyNumberFormat="1" applyFont="1" applyFill="1" applyBorder="1" applyAlignment="1">
      <alignment horizontal="center" vertical="center" wrapText="1"/>
    </xf>
    <xf numFmtId="2" fontId="37" fillId="0" borderId="42" xfId="0" applyNumberFormat="1" applyFont="1" applyFill="1" applyBorder="1" applyAlignment="1">
      <alignment horizontal="center" vertical="center"/>
    </xf>
    <xf numFmtId="2" fontId="37" fillId="2" borderId="42" xfId="0" applyNumberFormat="1" applyFont="1" applyFill="1" applyBorder="1" applyAlignment="1">
      <alignment horizontal="center" vertical="center"/>
    </xf>
    <xf numFmtId="0" fontId="37" fillId="2" borderId="42" xfId="0" applyFont="1" applyFill="1" applyBorder="1" applyAlignment="1">
      <alignment horizontal="center" vertical="center"/>
    </xf>
    <xf numFmtId="0" fontId="37" fillId="2" borderId="50" xfId="0" applyFont="1" applyFill="1" applyBorder="1" applyAlignment="1">
      <alignment horizontal="center" vertical="center"/>
    </xf>
    <xf numFmtId="0" fontId="37" fillId="2" borderId="51" xfId="0" applyFont="1" applyFill="1" applyBorder="1" applyAlignment="1">
      <alignment horizontal="center" vertical="center"/>
    </xf>
    <xf numFmtId="0" fontId="37" fillId="2" borderId="42" xfId="0" applyFont="1" applyFill="1" applyBorder="1" applyAlignment="1">
      <alignment horizontal="center" vertical="center" wrapText="1"/>
    </xf>
    <xf numFmtId="1" fontId="37" fillId="2" borderId="49" xfId="0" applyNumberFormat="1" applyFont="1" applyFill="1" applyBorder="1" applyAlignment="1">
      <alignment horizontal="center" vertical="center"/>
    </xf>
    <xf numFmtId="1" fontId="37" fillId="2" borderId="50" xfId="0" applyNumberFormat="1" applyFont="1" applyFill="1" applyBorder="1" applyAlignment="1">
      <alignment horizontal="center" vertical="center"/>
    </xf>
    <xf numFmtId="1" fontId="37" fillId="2" borderId="50" xfId="0" applyNumberFormat="1" applyFont="1" applyFill="1" applyBorder="1" applyAlignment="1">
      <alignment horizontal="center" vertical="center" wrapText="1"/>
    </xf>
    <xf numFmtId="1" fontId="37" fillId="2" borderId="46" xfId="0" applyNumberFormat="1" applyFont="1" applyFill="1" applyBorder="1" applyAlignment="1">
      <alignment horizontal="center" vertical="center"/>
    </xf>
    <xf numFmtId="1" fontId="37" fillId="2" borderId="58" xfId="0" applyNumberFormat="1" applyFont="1" applyFill="1" applyBorder="1" applyAlignment="1">
      <alignment horizontal="center" vertical="center"/>
    </xf>
    <xf numFmtId="1" fontId="37" fillId="2" borderId="43" xfId="0" applyNumberFormat="1" applyFont="1" applyFill="1" applyBorder="1" applyAlignment="1">
      <alignment horizontal="center" vertical="center"/>
    </xf>
    <xf numFmtId="1" fontId="37" fillId="2" borderId="43" xfId="0" applyNumberFormat="1" applyFont="1" applyFill="1" applyBorder="1" applyAlignment="1">
      <alignment horizontal="center" vertical="center" wrapText="1"/>
    </xf>
    <xf numFmtId="2" fontId="37" fillId="0" borderId="43" xfId="0" applyNumberFormat="1" applyFont="1" applyFill="1" applyBorder="1" applyAlignment="1">
      <alignment horizontal="center" vertical="center"/>
    </xf>
    <xf numFmtId="2" fontId="37" fillId="2" borderId="50" xfId="0" applyNumberFormat="1" applyFont="1" applyFill="1" applyBorder="1" applyAlignment="1">
      <alignment horizontal="center" vertical="center"/>
    </xf>
    <xf numFmtId="2" fontId="37" fillId="2" borderId="43" xfId="0" applyNumberFormat="1" applyFont="1" applyFill="1" applyBorder="1" applyAlignment="1">
      <alignment horizontal="center" vertical="center"/>
    </xf>
    <xf numFmtId="0" fontId="37" fillId="2" borderId="63" xfId="0" applyFont="1" applyFill="1" applyBorder="1" applyAlignment="1">
      <alignment horizontal="center" vertical="center"/>
    </xf>
    <xf numFmtId="1" fontId="38" fillId="3" borderId="28" xfId="0" applyNumberFormat="1" applyFont="1" applyFill="1" applyBorder="1" applyAlignment="1">
      <alignment horizontal="center" vertical="center"/>
    </xf>
    <xf numFmtId="0" fontId="38" fillId="3" borderId="28" xfId="0" applyFont="1" applyFill="1" applyBorder="1" applyAlignment="1">
      <alignment horizontal="center" vertical="center"/>
    </xf>
    <xf numFmtId="2" fontId="38" fillId="3" borderId="28" xfId="0" applyNumberFormat="1" applyFont="1" applyFill="1" applyBorder="1" applyAlignment="1">
      <alignment horizontal="center" vertical="center"/>
    </xf>
    <xf numFmtId="0" fontId="38" fillId="6" borderId="28" xfId="0" applyFont="1" applyFill="1" applyBorder="1" applyAlignment="1">
      <alignment horizontal="center" vertical="center"/>
    </xf>
    <xf numFmtId="0" fontId="38" fillId="6" borderId="38" xfId="0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 wrapText="1"/>
    </xf>
    <xf numFmtId="0" fontId="35" fillId="2" borderId="35" xfId="0" applyFont="1" applyFill="1" applyBorder="1" applyAlignment="1">
      <alignment horizontal="center" vertical="center"/>
    </xf>
    <xf numFmtId="0" fontId="35" fillId="2" borderId="35" xfId="0" applyFont="1" applyFill="1" applyBorder="1" applyAlignment="1">
      <alignment horizontal="center" vertical="center" wrapText="1"/>
    </xf>
    <xf numFmtId="0" fontId="35" fillId="2" borderId="44" xfId="0" applyFont="1" applyFill="1" applyBorder="1" applyAlignment="1">
      <alignment horizontal="center" vertical="center" wrapText="1"/>
    </xf>
    <xf numFmtId="0" fontId="35" fillId="0" borderId="98" xfId="0" applyFont="1" applyBorder="1" applyAlignment="1">
      <alignment horizontal="center" vertical="center" wrapText="1"/>
    </xf>
    <xf numFmtId="0" fontId="35" fillId="0" borderId="99" xfId="0" applyFont="1" applyBorder="1" applyAlignment="1">
      <alignment horizontal="center" vertical="center" wrapText="1"/>
    </xf>
    <xf numFmtId="0" fontId="35" fillId="0" borderId="99" xfId="0" applyFont="1" applyBorder="1" applyAlignment="1">
      <alignment horizontal="center" vertical="center" textRotation="90" wrapText="1"/>
    </xf>
    <xf numFmtId="0" fontId="35" fillId="0" borderId="100" xfId="0" applyFont="1" applyBorder="1" applyAlignment="1">
      <alignment horizontal="center" vertical="center" textRotation="90" wrapText="1"/>
    </xf>
    <xf numFmtId="0" fontId="15" fillId="0" borderId="98" xfId="0" applyFont="1" applyBorder="1" applyAlignment="1">
      <alignment horizontal="center" vertical="center" textRotation="90" wrapText="1"/>
    </xf>
    <xf numFmtId="0" fontId="10" fillId="0" borderId="47" xfId="0" applyFont="1" applyBorder="1" applyAlignment="1">
      <alignment horizontal="center" vertical="center" wrapText="1"/>
    </xf>
    <xf numFmtId="0" fontId="10" fillId="0" borderId="101" xfId="0" applyFont="1" applyBorder="1" applyAlignment="1">
      <alignment horizontal="center" vertical="center" wrapText="1"/>
    </xf>
    <xf numFmtId="0" fontId="10" fillId="0" borderId="102" xfId="0" applyFont="1" applyBorder="1" applyAlignment="1">
      <alignment horizontal="center" vertical="center" wrapText="1"/>
    </xf>
    <xf numFmtId="0" fontId="43" fillId="0" borderId="7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7" fillId="3" borderId="28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5" fillId="0" borderId="103" xfId="0" applyFont="1" applyBorder="1" applyAlignment="1">
      <alignment horizontal="center" vertical="center" textRotation="90" wrapText="1"/>
    </xf>
    <xf numFmtId="0" fontId="19" fillId="0" borderId="13" xfId="0" applyFont="1" applyBorder="1" applyAlignment="1">
      <alignment horizontal="center" vertical="center" wrapText="1"/>
    </xf>
    <xf numFmtId="0" fontId="17" fillId="3" borderId="45" xfId="0" applyFont="1" applyFill="1" applyBorder="1" applyAlignment="1">
      <alignment horizontal="center" vertical="center"/>
    </xf>
    <xf numFmtId="0" fontId="15" fillId="0" borderId="104" xfId="0" applyFont="1" applyBorder="1" applyAlignment="1">
      <alignment horizontal="center" vertical="center" textRotation="90" wrapText="1"/>
    </xf>
    <xf numFmtId="0" fontId="19" fillId="0" borderId="105" xfId="0" applyFont="1" applyBorder="1" applyAlignment="1">
      <alignment horizontal="center" vertical="center" wrapText="1"/>
    </xf>
    <xf numFmtId="0" fontId="17" fillId="3" borderId="38" xfId="0" applyFont="1" applyFill="1" applyBorder="1" applyAlignment="1">
      <alignment horizontal="center" vertical="center"/>
    </xf>
    <xf numFmtId="0" fontId="22" fillId="2" borderId="105" xfId="0" applyFont="1" applyFill="1" applyBorder="1" applyAlignment="1">
      <alignment horizontal="center" vertical="center" wrapText="1"/>
    </xf>
    <xf numFmtId="0" fontId="11" fillId="0" borderId="106" xfId="0" applyFont="1" applyBorder="1" applyAlignment="1">
      <alignment horizontal="center" vertical="center"/>
    </xf>
    <xf numFmtId="0" fontId="22" fillId="2" borderId="48" xfId="0" applyFont="1" applyFill="1" applyBorder="1" applyAlignment="1">
      <alignment horizontal="center" vertical="center" wrapText="1"/>
    </xf>
    <xf numFmtId="0" fontId="19" fillId="0" borderId="107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22" fillId="2" borderId="49" xfId="0" applyFont="1" applyFill="1" applyBorder="1" applyAlignment="1">
      <alignment horizontal="center" vertical="center" wrapText="1"/>
    </xf>
    <xf numFmtId="0" fontId="19" fillId="0" borderId="64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22" fillId="2" borderId="49" xfId="0" applyFont="1" applyFill="1" applyBorder="1" applyAlignment="1">
      <alignment horizontal="center" vertical="center"/>
    </xf>
    <xf numFmtId="0" fontId="19" fillId="0" borderId="4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22" fillId="2" borderId="63" xfId="0" applyFont="1" applyFill="1" applyBorder="1" applyAlignment="1">
      <alignment horizontal="center" vertical="center" wrapText="1"/>
    </xf>
    <xf numFmtId="0" fontId="19" fillId="0" borderId="108" xfId="0" applyFont="1" applyBorder="1" applyAlignment="1">
      <alignment horizontal="center" vertical="center" wrapText="1"/>
    </xf>
    <xf numFmtId="0" fontId="19" fillId="0" borderId="63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42" fillId="2" borderId="34" xfId="0" applyFont="1" applyFill="1" applyBorder="1" applyAlignment="1">
      <alignment horizontal="center" vertical="center" wrapText="1"/>
    </xf>
    <xf numFmtId="0" fontId="42" fillId="2" borderId="34" xfId="0" applyFont="1" applyFill="1" applyBorder="1" applyAlignment="1">
      <alignment horizontal="center" vertical="center"/>
    </xf>
    <xf numFmtId="0" fontId="42" fillId="2" borderId="33" xfId="0" applyFont="1" applyFill="1" applyBorder="1" applyAlignment="1">
      <alignment horizontal="center" vertical="center" wrapText="1"/>
    </xf>
    <xf numFmtId="0" fontId="42" fillId="2" borderId="3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9" fillId="0" borderId="54" xfId="0" applyFont="1" applyBorder="1" applyAlignment="1">
      <alignment/>
    </xf>
    <xf numFmtId="0" fontId="10" fillId="0" borderId="54" xfId="0" applyFont="1" applyBorder="1" applyAlignment="1">
      <alignment/>
    </xf>
    <xf numFmtId="0" fontId="10" fillId="2" borderId="109" xfId="0" applyFont="1" applyFill="1" applyBorder="1" applyAlignment="1">
      <alignment horizontal="center" vertical="center"/>
    </xf>
    <xf numFmtId="0" fontId="40" fillId="2" borderId="33" xfId="0" applyFont="1" applyFill="1" applyBorder="1" applyAlignment="1">
      <alignment horizontal="center" vertical="center" wrapText="1"/>
    </xf>
    <xf numFmtId="0" fontId="40" fillId="2" borderId="34" xfId="0" applyFont="1" applyFill="1" applyBorder="1" applyAlignment="1">
      <alignment horizontal="center" vertical="center" wrapText="1"/>
    </xf>
    <xf numFmtId="0" fontId="40" fillId="2" borderId="34" xfId="0" applyFont="1" applyFill="1" applyBorder="1" applyAlignment="1">
      <alignment horizontal="center" vertical="center"/>
    </xf>
    <xf numFmtId="0" fontId="40" fillId="2" borderId="35" xfId="0" applyFont="1" applyFill="1" applyBorder="1" applyAlignment="1">
      <alignment horizontal="center" vertical="center" wrapText="1"/>
    </xf>
    <xf numFmtId="0" fontId="40" fillId="2" borderId="36" xfId="0" applyFont="1" applyFill="1" applyBorder="1" applyAlignment="1">
      <alignment horizontal="center" vertical="center" wrapText="1"/>
    </xf>
    <xf numFmtId="0" fontId="42" fillId="2" borderId="58" xfId="0" applyFont="1" applyFill="1" applyBorder="1" applyAlignment="1">
      <alignment horizontal="center" vertical="center" wrapText="1"/>
    </xf>
    <xf numFmtId="0" fontId="10" fillId="2" borderId="58" xfId="0" applyFont="1" applyFill="1" applyBorder="1" applyAlignment="1">
      <alignment horizontal="center" vertical="center"/>
    </xf>
    <xf numFmtId="0" fontId="10" fillId="2" borderId="58" xfId="0" applyFont="1" applyFill="1" applyBorder="1" applyAlignment="1">
      <alignment horizontal="center" vertical="center" wrapText="1"/>
    </xf>
    <xf numFmtId="2" fontId="10" fillId="0" borderId="58" xfId="0" applyNumberFormat="1" applyFont="1" applyFill="1" applyBorder="1" applyAlignment="1">
      <alignment horizontal="center" vertical="center"/>
    </xf>
    <xf numFmtId="2" fontId="10" fillId="2" borderId="61" xfId="0" applyNumberFormat="1" applyFont="1" applyFill="1" applyBorder="1" applyAlignment="1">
      <alignment horizontal="center" vertical="center"/>
    </xf>
    <xf numFmtId="0" fontId="42" fillId="2" borderId="42" xfId="0" applyFont="1" applyFill="1" applyBorder="1" applyAlignment="1">
      <alignment horizontal="center" vertical="center" wrapText="1"/>
    </xf>
    <xf numFmtId="0" fontId="23" fillId="0" borderId="42" xfId="0" applyFont="1" applyFill="1" applyBorder="1" applyAlignment="1">
      <alignment horizontal="center" vertical="center" wrapText="1"/>
    </xf>
    <xf numFmtId="0" fontId="23" fillId="0" borderId="42" xfId="0" applyFont="1" applyFill="1" applyBorder="1" applyAlignment="1">
      <alignment horizontal="center" vertical="center" wrapText="1"/>
    </xf>
    <xf numFmtId="0" fontId="42" fillId="2" borderId="42" xfId="0" applyFont="1" applyFill="1" applyBorder="1" applyAlignment="1">
      <alignment horizontal="center" vertical="center"/>
    </xf>
    <xf numFmtId="0" fontId="42" fillId="2" borderId="43" xfId="0" applyFont="1" applyFill="1" applyBorder="1" applyAlignment="1">
      <alignment horizontal="center" vertical="center" wrapText="1"/>
    </xf>
    <xf numFmtId="0" fontId="23" fillId="0" borderId="43" xfId="0" applyFont="1" applyFill="1" applyBorder="1" applyAlignment="1">
      <alignment horizontal="center" vertical="center" wrapText="1"/>
    </xf>
    <xf numFmtId="2" fontId="23" fillId="0" borderId="62" xfId="0" applyNumberFormat="1" applyFont="1" applyFill="1" applyBorder="1" applyAlignment="1">
      <alignment horizontal="center" vertical="center" wrapText="1"/>
    </xf>
    <xf numFmtId="1" fontId="12" fillId="3" borderId="65" xfId="0" applyNumberFormat="1" applyFont="1" applyFill="1" applyBorder="1" applyAlignment="1">
      <alignment horizontal="center" vertical="center" wrapText="1"/>
    </xf>
    <xf numFmtId="2" fontId="12" fillId="3" borderId="65" xfId="0" applyNumberFormat="1" applyFont="1" applyFill="1" applyBorder="1" applyAlignment="1">
      <alignment horizontal="center" vertical="center" wrapText="1"/>
    </xf>
    <xf numFmtId="0" fontId="12" fillId="3" borderId="110" xfId="0" applyFont="1" applyFill="1" applyBorder="1" applyAlignment="1">
      <alignment horizontal="center" vertical="center" wrapText="1"/>
    </xf>
    <xf numFmtId="0" fontId="40" fillId="2" borderId="58" xfId="0" applyFont="1" applyFill="1" applyBorder="1" applyAlignment="1">
      <alignment horizontal="center" vertical="center" wrapText="1"/>
    </xf>
    <xf numFmtId="0" fontId="40" fillId="2" borderId="42" xfId="0" applyFont="1" applyFill="1" applyBorder="1" applyAlignment="1">
      <alignment horizontal="center" vertical="center" wrapText="1"/>
    </xf>
    <xf numFmtId="0" fontId="40" fillId="2" borderId="42" xfId="0" applyFont="1" applyFill="1" applyBorder="1" applyAlignment="1">
      <alignment horizontal="center" vertical="center"/>
    </xf>
    <xf numFmtId="1" fontId="11" fillId="2" borderId="58" xfId="0" applyNumberFormat="1" applyFont="1" applyFill="1" applyBorder="1" applyAlignment="1">
      <alignment horizontal="center" vertical="center" wrapText="1"/>
    </xf>
    <xf numFmtId="2" fontId="11" fillId="0" borderId="58" xfId="0" applyNumberFormat="1" applyFont="1" applyBorder="1" applyAlignment="1">
      <alignment horizontal="center" vertical="center" wrapText="1"/>
    </xf>
    <xf numFmtId="1" fontId="11" fillId="0" borderId="61" xfId="0" applyNumberFormat="1" applyFont="1" applyBorder="1" applyAlignment="1">
      <alignment horizontal="center" vertical="center" wrapText="1"/>
    </xf>
    <xf numFmtId="0" fontId="19" fillId="0" borderId="42" xfId="0" applyFont="1" applyFill="1" applyBorder="1" applyAlignment="1">
      <alignment horizontal="center" vertical="center" wrapText="1"/>
    </xf>
    <xf numFmtId="0" fontId="19" fillId="0" borderId="49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1" fontId="11" fillId="2" borderId="46" xfId="0" applyNumberFormat="1" applyFont="1" applyFill="1" applyBorder="1" applyAlignment="1">
      <alignment horizontal="center" vertical="center" wrapText="1"/>
    </xf>
    <xf numFmtId="1" fontId="11" fillId="0" borderId="46" xfId="0" applyNumberFormat="1" applyFont="1" applyBorder="1" applyAlignment="1">
      <alignment horizontal="center" vertical="center"/>
    </xf>
    <xf numFmtId="1" fontId="11" fillId="0" borderId="63" xfId="0" applyNumberFormat="1" applyFont="1" applyBorder="1" applyAlignment="1">
      <alignment horizontal="center" vertical="center"/>
    </xf>
    <xf numFmtId="1" fontId="11" fillId="0" borderId="49" xfId="0" applyNumberFormat="1" applyFont="1" applyBorder="1" applyAlignment="1">
      <alignment horizontal="center" vertical="center"/>
    </xf>
    <xf numFmtId="0" fontId="10" fillId="2" borderId="111" xfId="0" applyFont="1" applyFill="1" applyBorder="1" applyAlignment="1">
      <alignment horizontal="center" vertical="center"/>
    </xf>
    <xf numFmtId="0" fontId="22" fillId="2" borderId="46" xfId="0" applyFont="1" applyFill="1" applyBorder="1" applyAlignment="1">
      <alignment horizontal="center" vertical="center" wrapText="1"/>
    </xf>
    <xf numFmtId="0" fontId="22" fillId="2" borderId="42" xfId="0" applyFont="1" applyFill="1" applyBorder="1" applyAlignment="1">
      <alignment horizontal="center" vertical="center" wrapText="1"/>
    </xf>
    <xf numFmtId="0" fontId="22" fillId="2" borderId="42" xfId="0" applyFont="1" applyFill="1" applyBorder="1" applyAlignment="1">
      <alignment horizontal="center" vertical="center"/>
    </xf>
    <xf numFmtId="0" fontId="22" fillId="2" borderId="50" xfId="0" applyFont="1" applyFill="1" applyBorder="1" applyAlignment="1">
      <alignment horizontal="center" vertical="center" wrapText="1"/>
    </xf>
    <xf numFmtId="0" fontId="22" fillId="2" borderId="58" xfId="0" applyFont="1" applyFill="1" applyBorder="1" applyAlignment="1">
      <alignment horizontal="center" vertical="center" wrapText="1"/>
    </xf>
    <xf numFmtId="0" fontId="22" fillId="0" borderId="34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 wrapText="1"/>
    </xf>
    <xf numFmtId="0" fontId="22" fillId="0" borderId="112" xfId="0" applyFont="1" applyFill="1" applyBorder="1" applyAlignment="1">
      <alignment horizontal="center" vertical="center" wrapText="1"/>
    </xf>
    <xf numFmtId="0" fontId="22" fillId="2" borderId="108" xfId="0" applyFont="1" applyFill="1" applyBorder="1" applyAlignment="1">
      <alignment horizontal="center" vertical="center" wrapText="1"/>
    </xf>
    <xf numFmtId="0" fontId="22" fillId="2" borderId="64" xfId="0" applyFont="1" applyFill="1" applyBorder="1" applyAlignment="1">
      <alignment horizontal="center" vertical="center" wrapText="1"/>
    </xf>
    <xf numFmtId="0" fontId="22" fillId="2" borderId="64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37" xfId="0" applyFont="1" applyFill="1" applyBorder="1" applyAlignment="1">
      <alignment horizontal="center" vertical="center"/>
    </xf>
    <xf numFmtId="0" fontId="15" fillId="2" borderId="23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0" fontId="22" fillId="2" borderId="112" xfId="0" applyFont="1" applyFill="1" applyBorder="1" applyAlignment="1">
      <alignment horizontal="center" vertical="center" wrapText="1"/>
    </xf>
    <xf numFmtId="0" fontId="15" fillId="2" borderId="109" xfId="0" applyFont="1" applyFill="1" applyBorder="1" applyAlignment="1">
      <alignment horizontal="center" vertical="center"/>
    </xf>
    <xf numFmtId="0" fontId="15" fillId="2" borderId="113" xfId="0" applyFont="1" applyFill="1" applyBorder="1" applyAlignment="1">
      <alignment horizontal="center" vertical="center"/>
    </xf>
    <xf numFmtId="1" fontId="11" fillId="2" borderId="114" xfId="0" applyNumberFormat="1" applyFont="1" applyFill="1" applyBorder="1" applyAlignment="1">
      <alignment horizontal="center" vertical="center"/>
    </xf>
    <xf numFmtId="206" fontId="11" fillId="2" borderId="114" xfId="0" applyNumberFormat="1" applyFont="1" applyFill="1" applyBorder="1" applyAlignment="1">
      <alignment horizontal="center" vertical="center"/>
    </xf>
    <xf numFmtId="2" fontId="11" fillId="0" borderId="114" xfId="0" applyNumberFormat="1" applyFont="1" applyBorder="1" applyAlignment="1">
      <alignment horizontal="center" vertical="center"/>
    </xf>
    <xf numFmtId="2" fontId="11" fillId="0" borderId="115" xfId="0" applyNumberFormat="1" applyFont="1" applyBorder="1" applyAlignment="1">
      <alignment horizontal="center" vertical="center"/>
    </xf>
    <xf numFmtId="0" fontId="22" fillId="2" borderId="109" xfId="0" applyFont="1" applyFill="1" applyBorder="1" applyAlignment="1">
      <alignment horizontal="center" vertical="center"/>
    </xf>
    <xf numFmtId="0" fontId="8" fillId="2" borderId="48" xfId="0" applyFont="1" applyFill="1" applyBorder="1" applyAlignment="1">
      <alignment horizontal="center" vertical="center"/>
    </xf>
    <xf numFmtId="0" fontId="8" fillId="2" borderId="63" xfId="0" applyFont="1" applyFill="1" applyBorder="1" applyAlignment="1">
      <alignment horizontal="center" vertical="center"/>
    </xf>
    <xf numFmtId="0" fontId="8" fillId="2" borderId="49" xfId="0" applyFont="1" applyFill="1" applyBorder="1" applyAlignment="1">
      <alignment horizontal="center" vertical="center" wrapText="1"/>
    </xf>
    <xf numFmtId="0" fontId="22" fillId="2" borderId="116" xfId="0" applyFont="1" applyFill="1" applyBorder="1" applyAlignment="1">
      <alignment horizontal="center" vertical="center" wrapText="1"/>
    </xf>
    <xf numFmtId="0" fontId="8" fillId="2" borderId="110" xfId="0" applyFont="1" applyFill="1" applyBorder="1" applyAlignment="1">
      <alignment horizontal="center" vertical="center"/>
    </xf>
    <xf numFmtId="0" fontId="22" fillId="2" borderId="117" xfId="0" applyFont="1" applyFill="1" applyBorder="1" applyAlignment="1">
      <alignment horizontal="center" vertical="center" wrapText="1"/>
    </xf>
    <xf numFmtId="0" fontId="35" fillId="2" borderId="33" xfId="0" applyFont="1" applyFill="1" applyBorder="1" applyAlignment="1">
      <alignment horizontal="center" vertical="center" wrapText="1"/>
    </xf>
    <xf numFmtId="0" fontId="35" fillId="2" borderId="34" xfId="0" applyFont="1" applyFill="1" applyBorder="1" applyAlignment="1">
      <alignment horizontal="center" vertical="center" wrapText="1"/>
    </xf>
    <xf numFmtId="0" fontId="35" fillId="2" borderId="34" xfId="0" applyFont="1" applyFill="1" applyBorder="1" applyAlignment="1">
      <alignment horizontal="center" vertical="center"/>
    </xf>
    <xf numFmtId="0" fontId="35" fillId="2" borderId="36" xfId="0" applyFont="1" applyFill="1" applyBorder="1" applyAlignment="1">
      <alignment horizontal="center" vertical="center" wrapText="1"/>
    </xf>
    <xf numFmtId="0" fontId="10" fillId="0" borderId="118" xfId="0" applyFont="1" applyBorder="1" applyAlignment="1">
      <alignment horizontal="center" vertical="center" wrapText="1"/>
    </xf>
    <xf numFmtId="0" fontId="10" fillId="0" borderId="119" xfId="0" applyFont="1" applyBorder="1" applyAlignment="1">
      <alignment horizontal="center" vertical="center" wrapText="1"/>
    </xf>
    <xf numFmtId="0" fontId="50" fillId="2" borderId="120" xfId="0" applyFont="1" applyFill="1" applyBorder="1" applyAlignment="1">
      <alignment horizontal="center" vertical="center" wrapText="1"/>
    </xf>
    <xf numFmtId="0" fontId="50" fillId="2" borderId="35" xfId="0" applyFont="1" applyFill="1" applyBorder="1" applyAlignment="1">
      <alignment horizontal="center" vertical="center"/>
    </xf>
    <xf numFmtId="0" fontId="50" fillId="2" borderId="44" xfId="0" applyFont="1" applyFill="1" applyBorder="1" applyAlignment="1">
      <alignment horizontal="center" vertical="center"/>
    </xf>
    <xf numFmtId="0" fontId="17" fillId="2" borderId="0" xfId="0" applyFont="1" applyFill="1" applyAlignment="1" applyProtection="1">
      <alignment vertical="center" wrapText="1"/>
      <protection locked="0"/>
    </xf>
    <xf numFmtId="0" fontId="42" fillId="0" borderId="34" xfId="0" applyFont="1" applyFill="1" applyBorder="1" applyAlignment="1">
      <alignment horizontal="center" vertical="center" wrapText="1"/>
    </xf>
    <xf numFmtId="0" fontId="42" fillId="2" borderId="0" xfId="0" applyFont="1" applyFill="1" applyBorder="1" applyAlignment="1">
      <alignment horizontal="center" vertical="center" wrapText="1"/>
    </xf>
    <xf numFmtId="0" fontId="42" fillId="2" borderId="35" xfId="0" applyFont="1" applyFill="1" applyBorder="1" applyAlignment="1">
      <alignment horizontal="center" vertical="center" wrapText="1"/>
    </xf>
    <xf numFmtId="0" fontId="42" fillId="2" borderId="35" xfId="0" applyFont="1" applyFill="1" applyBorder="1" applyAlignment="1">
      <alignment horizontal="center" vertical="center"/>
    </xf>
    <xf numFmtId="0" fontId="42" fillId="0" borderId="34" xfId="0" applyFont="1" applyFill="1" applyBorder="1" applyAlignment="1">
      <alignment horizontal="center" vertical="center"/>
    </xf>
    <xf numFmtId="0" fontId="42" fillId="0" borderId="121" xfId="0" applyFont="1" applyFill="1" applyBorder="1" applyAlignment="1">
      <alignment horizontal="center" vertical="center" wrapText="1"/>
    </xf>
    <xf numFmtId="0" fontId="22" fillId="2" borderId="122" xfId="0" applyFont="1" applyFill="1" applyBorder="1" applyAlignment="1">
      <alignment horizontal="center" vertical="center" wrapText="1"/>
    </xf>
    <xf numFmtId="0" fontId="22" fillId="2" borderId="123" xfId="0" applyFont="1" applyFill="1" applyBorder="1" applyAlignment="1">
      <alignment horizontal="center" vertical="center" wrapText="1"/>
    </xf>
    <xf numFmtId="0" fontId="50" fillId="2" borderId="8" xfId="0" applyFont="1" applyFill="1" applyBorder="1" applyAlignment="1">
      <alignment horizontal="center" vertical="center" wrapText="1"/>
    </xf>
    <xf numFmtId="0" fontId="50" fillId="2" borderId="94" xfId="0" applyFont="1" applyFill="1" applyBorder="1" applyAlignment="1">
      <alignment horizontal="center" vertical="center" wrapText="1"/>
    </xf>
    <xf numFmtId="0" fontId="50" fillId="2" borderId="30" xfId="0" applyFont="1" applyFill="1" applyBorder="1" applyAlignment="1">
      <alignment horizontal="center" vertical="center" wrapText="1"/>
    </xf>
    <xf numFmtId="0" fontId="50" fillId="2" borderId="124" xfId="0" applyFont="1" applyFill="1" applyBorder="1" applyAlignment="1">
      <alignment horizontal="center" vertical="center" wrapText="1"/>
    </xf>
    <xf numFmtId="0" fontId="50" fillId="2" borderId="96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/>
    </xf>
    <xf numFmtId="0" fontId="11" fillId="2" borderId="63" xfId="0" applyFont="1" applyFill="1" applyBorder="1" applyAlignment="1">
      <alignment horizontal="center" vertical="center"/>
    </xf>
    <xf numFmtId="0" fontId="15" fillId="2" borderId="19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1" fontId="11" fillId="2" borderId="63" xfId="0" applyNumberFormat="1" applyFont="1" applyFill="1" applyBorder="1" applyAlignment="1">
      <alignment horizontal="center" vertical="center"/>
    </xf>
    <xf numFmtId="206" fontId="11" fillId="2" borderId="43" xfId="0" applyNumberFormat="1" applyFont="1" applyFill="1" applyBorder="1" applyAlignment="1">
      <alignment horizontal="center" vertical="center"/>
    </xf>
    <xf numFmtId="0" fontId="42" fillId="2" borderId="50" xfId="0" applyFont="1" applyFill="1" applyBorder="1" applyAlignment="1">
      <alignment horizontal="center" vertical="center" wrapText="1"/>
    </xf>
    <xf numFmtId="0" fontId="23" fillId="0" borderId="50" xfId="0" applyFont="1" applyFill="1" applyBorder="1" applyAlignment="1">
      <alignment horizontal="center" vertical="center" wrapText="1"/>
    </xf>
    <xf numFmtId="0" fontId="40" fillId="2" borderId="50" xfId="0" applyFont="1" applyFill="1" applyBorder="1" applyAlignment="1">
      <alignment horizontal="center" vertical="center" wrapText="1"/>
    </xf>
    <xf numFmtId="0" fontId="19" fillId="0" borderId="50" xfId="0" applyFont="1" applyFill="1" applyBorder="1" applyAlignment="1">
      <alignment horizontal="center" vertical="center" wrapText="1"/>
    </xf>
    <xf numFmtId="2" fontId="19" fillId="0" borderId="50" xfId="0" applyNumberFormat="1" applyFont="1" applyFill="1" applyBorder="1" applyAlignment="1">
      <alignment horizontal="center" vertical="center" wrapText="1"/>
    </xf>
    <xf numFmtId="0" fontId="19" fillId="0" borderId="51" xfId="0" applyFont="1" applyFill="1" applyBorder="1" applyAlignment="1">
      <alignment horizontal="center" vertical="center" wrapText="1"/>
    </xf>
    <xf numFmtId="1" fontId="11" fillId="2" borderId="69" xfId="21" applyNumberFormat="1" applyFont="1" applyFill="1" applyBorder="1" applyAlignment="1">
      <alignment horizontal="center" vertical="center" wrapText="1"/>
      <protection/>
    </xf>
    <xf numFmtId="2" fontId="11" fillId="2" borderId="67" xfId="21" applyNumberFormat="1" applyFont="1" applyFill="1" applyBorder="1" applyAlignment="1">
      <alignment horizontal="center" vertical="center" wrapText="1"/>
      <protection/>
    </xf>
    <xf numFmtId="2" fontId="11" fillId="2" borderId="93" xfId="21" applyNumberFormat="1" applyFont="1" applyFill="1" applyBorder="1" applyAlignment="1">
      <alignment horizontal="center" vertical="center" wrapText="1"/>
      <protection/>
    </xf>
    <xf numFmtId="2" fontId="11" fillId="2" borderId="69" xfId="21" applyNumberFormat="1" applyFont="1" applyFill="1" applyBorder="1" applyAlignment="1">
      <alignment horizontal="center" vertical="center" wrapText="1"/>
      <protection/>
    </xf>
    <xf numFmtId="2" fontId="11" fillId="2" borderId="91" xfId="21" applyNumberFormat="1" applyFont="1" applyFill="1" applyBorder="1" applyAlignment="1">
      <alignment horizontal="center" vertical="center" wrapText="1"/>
      <protection/>
    </xf>
    <xf numFmtId="2" fontId="11" fillId="2" borderId="125" xfId="21" applyNumberFormat="1" applyFont="1" applyFill="1" applyBorder="1" applyAlignment="1">
      <alignment horizontal="center" vertical="center" wrapText="1"/>
      <protection/>
    </xf>
    <xf numFmtId="2" fontId="11" fillId="2" borderId="126" xfId="21" applyNumberFormat="1" applyFont="1" applyFill="1" applyBorder="1" applyAlignment="1">
      <alignment horizontal="center" vertical="center" wrapText="1"/>
      <protection/>
    </xf>
    <xf numFmtId="0" fontId="11" fillId="2" borderId="76" xfId="21" applyFont="1" applyFill="1" applyBorder="1" applyAlignment="1">
      <alignment horizontal="center" vertical="center"/>
      <protection/>
    </xf>
    <xf numFmtId="2" fontId="11" fillId="2" borderId="76" xfId="21" applyNumberFormat="1" applyFont="1" applyFill="1" applyBorder="1" applyAlignment="1">
      <alignment horizontal="center" vertical="center" wrapText="1"/>
      <protection/>
    </xf>
    <xf numFmtId="0" fontId="11" fillId="2" borderId="69" xfId="21" applyFont="1" applyFill="1" applyBorder="1" applyAlignment="1">
      <alignment horizontal="center" vertical="center"/>
      <protection/>
    </xf>
    <xf numFmtId="2" fontId="11" fillId="2" borderId="60" xfId="21" applyNumberFormat="1" applyFont="1" applyFill="1" applyBorder="1" applyAlignment="1">
      <alignment horizontal="center" vertical="center" wrapText="1"/>
      <protection/>
    </xf>
    <xf numFmtId="1" fontId="11" fillId="2" borderId="71" xfId="21" applyNumberFormat="1" applyFont="1" applyFill="1" applyBorder="1" applyAlignment="1">
      <alignment horizontal="center" vertical="center" wrapText="1"/>
      <protection/>
    </xf>
    <xf numFmtId="1" fontId="11" fillId="2" borderId="125" xfId="21" applyNumberFormat="1" applyFont="1" applyFill="1" applyBorder="1" applyAlignment="1">
      <alignment horizontal="center" vertical="center" wrapText="1"/>
      <protection/>
    </xf>
    <xf numFmtId="2" fontId="11" fillId="2" borderId="77" xfId="21" applyNumberFormat="1" applyFont="1" applyFill="1" applyBorder="1" applyAlignment="1">
      <alignment horizontal="center" vertical="center" wrapText="1"/>
      <protection/>
    </xf>
    <xf numFmtId="2" fontId="11" fillId="2" borderId="127" xfId="21" applyNumberFormat="1" applyFont="1" applyFill="1" applyBorder="1" applyAlignment="1">
      <alignment horizontal="center" vertical="center" wrapText="1"/>
      <protection/>
    </xf>
    <xf numFmtId="1" fontId="11" fillId="2" borderId="81" xfId="21" applyNumberFormat="1" applyFont="1" applyFill="1" applyBorder="1" applyAlignment="1">
      <alignment horizontal="center" vertical="center" wrapText="1"/>
      <protection/>
    </xf>
    <xf numFmtId="2" fontId="11" fillId="2" borderId="87" xfId="21" applyNumberFormat="1" applyFont="1" applyFill="1" applyBorder="1" applyAlignment="1">
      <alignment horizontal="center" vertical="center" wrapText="1"/>
      <protection/>
    </xf>
    <xf numFmtId="0" fontId="11" fillId="2" borderId="67" xfId="21" applyFont="1" applyFill="1" applyBorder="1" applyAlignment="1">
      <alignment horizontal="center" vertical="center"/>
      <protection/>
    </xf>
    <xf numFmtId="2" fontId="11" fillId="2" borderId="95" xfId="21" applyNumberFormat="1" applyFont="1" applyFill="1" applyBorder="1" applyAlignment="1">
      <alignment horizontal="center" vertical="center" wrapText="1"/>
      <protection/>
    </xf>
    <xf numFmtId="2" fontId="11" fillId="2" borderId="71" xfId="21" applyNumberFormat="1" applyFont="1" applyFill="1" applyBorder="1" applyAlignment="1">
      <alignment horizontal="center" vertical="center" wrapText="1"/>
      <protection/>
    </xf>
    <xf numFmtId="1" fontId="11" fillId="2" borderId="76" xfId="21" applyNumberFormat="1" applyFont="1" applyFill="1" applyBorder="1" applyAlignment="1">
      <alignment horizontal="center" vertical="center" wrapText="1"/>
      <protection/>
    </xf>
    <xf numFmtId="2" fontId="11" fillId="2" borderId="70" xfId="21" applyNumberFormat="1" applyFont="1" applyFill="1" applyBorder="1" applyAlignment="1">
      <alignment horizontal="center" vertical="center" wrapText="1"/>
      <protection/>
    </xf>
    <xf numFmtId="1" fontId="11" fillId="2" borderId="0" xfId="21" applyNumberFormat="1" applyFont="1" applyFill="1" applyBorder="1" applyAlignment="1">
      <alignment horizontal="center" vertical="center" wrapText="1"/>
      <protection/>
    </xf>
    <xf numFmtId="2" fontId="11" fillId="2" borderId="128" xfId="21" applyNumberFormat="1" applyFont="1" applyFill="1" applyBorder="1" applyAlignment="1">
      <alignment horizontal="center" vertical="center" wrapText="1"/>
      <protection/>
    </xf>
    <xf numFmtId="2" fontId="19" fillId="2" borderId="47" xfId="0" applyNumberFormat="1" applyFont="1" applyFill="1" applyBorder="1" applyAlignment="1">
      <alignment horizontal="center" vertical="center" wrapText="1"/>
    </xf>
    <xf numFmtId="2" fontId="19" fillId="2" borderId="40" xfId="0" applyNumberFormat="1" applyFont="1" applyFill="1" applyBorder="1" applyAlignment="1">
      <alignment horizontal="center" vertical="center" wrapText="1"/>
    </xf>
    <xf numFmtId="2" fontId="19" fillId="2" borderId="42" xfId="0" applyNumberFormat="1" applyFont="1" applyFill="1" applyBorder="1" applyAlignment="1">
      <alignment horizontal="center" vertical="center" wrapText="1"/>
    </xf>
    <xf numFmtId="2" fontId="27" fillId="2" borderId="69" xfId="21" applyNumberFormat="1" applyFont="1" applyFill="1" applyBorder="1" applyAlignment="1">
      <alignment horizontal="center" vertical="center" wrapText="1"/>
      <protection/>
    </xf>
    <xf numFmtId="2" fontId="11" fillId="2" borderId="129" xfId="21" applyNumberFormat="1" applyFont="1" applyFill="1" applyBorder="1" applyAlignment="1">
      <alignment horizontal="center" vertical="center" wrapText="1"/>
      <protection/>
    </xf>
    <xf numFmtId="0" fontId="21" fillId="2" borderId="73" xfId="21" applyFont="1" applyFill="1" applyBorder="1" applyAlignment="1">
      <alignment horizontal="center" vertical="center" wrapText="1"/>
      <protection/>
    </xf>
    <xf numFmtId="1" fontId="11" fillId="2" borderId="74" xfId="21" applyNumberFormat="1" applyFont="1" applyFill="1" applyBorder="1" applyAlignment="1">
      <alignment horizontal="center" vertical="center" wrapText="1"/>
      <protection/>
    </xf>
    <xf numFmtId="2" fontId="11" fillId="2" borderId="74" xfId="21" applyNumberFormat="1" applyFont="1" applyFill="1" applyBorder="1" applyAlignment="1">
      <alignment horizontal="center" vertical="center" wrapText="1"/>
      <protection/>
    </xf>
    <xf numFmtId="2" fontId="11" fillId="2" borderId="130" xfId="21" applyNumberFormat="1" applyFont="1" applyFill="1" applyBorder="1" applyAlignment="1">
      <alignment horizontal="center" vertical="center" wrapText="1"/>
      <protection/>
    </xf>
    <xf numFmtId="0" fontId="10" fillId="0" borderId="46" xfId="0" applyFont="1" applyBorder="1" applyAlignment="1">
      <alignment horizontal="center" vertical="center" wrapText="1"/>
    </xf>
    <xf numFmtId="0" fontId="43" fillId="0" borderId="46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22" fillId="2" borderId="131" xfId="0" applyFont="1" applyFill="1" applyBorder="1" applyAlignment="1">
      <alignment horizontal="center" vertical="center" wrapText="1"/>
    </xf>
    <xf numFmtId="0" fontId="22" fillId="2" borderId="15" xfId="0" applyFont="1" applyFill="1" applyBorder="1" applyAlignment="1">
      <alignment horizontal="center" vertical="center" wrapText="1"/>
    </xf>
    <xf numFmtId="0" fontId="22" fillId="2" borderId="15" xfId="0" applyFont="1" applyFill="1" applyBorder="1" applyAlignment="1">
      <alignment horizontal="center" vertical="center"/>
    </xf>
    <xf numFmtId="0" fontId="22" fillId="2" borderId="132" xfId="0" applyFont="1" applyFill="1" applyBorder="1" applyAlignment="1">
      <alignment horizontal="center" vertical="center" wrapText="1"/>
    </xf>
    <xf numFmtId="0" fontId="22" fillId="2" borderId="133" xfId="0" applyFont="1" applyFill="1" applyBorder="1" applyAlignment="1">
      <alignment horizontal="center" vertical="center" wrapText="1"/>
    </xf>
    <xf numFmtId="0" fontId="21" fillId="0" borderId="134" xfId="0" applyFont="1" applyBorder="1" applyAlignment="1">
      <alignment horizontal="center" vertical="center"/>
    </xf>
    <xf numFmtId="0" fontId="21" fillId="0" borderId="135" xfId="0" applyFont="1" applyBorder="1" applyAlignment="1">
      <alignment horizontal="center" vertical="center"/>
    </xf>
    <xf numFmtId="0" fontId="10" fillId="2" borderId="54" xfId="0" applyFont="1" applyFill="1" applyBorder="1" applyAlignment="1">
      <alignment horizontal="left" vertical="center" wrapText="1"/>
    </xf>
    <xf numFmtId="0" fontId="12" fillId="3" borderId="136" xfId="0" applyFont="1" applyFill="1" applyBorder="1" applyAlignment="1">
      <alignment horizontal="center" vertical="center" wrapText="1"/>
    </xf>
    <xf numFmtId="0" fontId="12" fillId="2" borderId="0" xfId="0" applyFont="1" applyFill="1" applyAlignment="1" applyProtection="1">
      <alignment horizontal="center" vertical="center" wrapText="1"/>
      <protection locked="0"/>
    </xf>
    <xf numFmtId="0" fontId="26" fillId="0" borderId="56" xfId="0" applyFont="1" applyBorder="1" applyAlignment="1">
      <alignment vertical="center"/>
    </xf>
    <xf numFmtId="0" fontId="15" fillId="2" borderId="137" xfId="0" applyFont="1" applyFill="1" applyBorder="1" applyAlignment="1">
      <alignment horizontal="center" vertical="center" wrapText="1"/>
    </xf>
    <xf numFmtId="0" fontId="15" fillId="2" borderId="138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5" fillId="2" borderId="139" xfId="0" applyFont="1" applyFill="1" applyBorder="1" applyAlignment="1">
      <alignment horizontal="center" vertical="center" wrapText="1"/>
    </xf>
    <xf numFmtId="0" fontId="15" fillId="2" borderId="29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9" fillId="2" borderId="0" xfId="0" applyFont="1" applyFill="1" applyAlignment="1">
      <alignment horizontal="center" vertical="center"/>
    </xf>
    <xf numFmtId="0" fontId="17" fillId="2" borderId="0" xfId="0" applyFont="1" applyFill="1" applyAlignment="1" applyProtection="1">
      <alignment horizontal="center" vertical="center"/>
      <protection locked="0"/>
    </xf>
    <xf numFmtId="0" fontId="15" fillId="0" borderId="56" xfId="0" applyFont="1" applyBorder="1" applyAlignment="1">
      <alignment vertical="center"/>
    </xf>
    <xf numFmtId="0" fontId="15" fillId="2" borderId="140" xfId="0" applyFont="1" applyFill="1" applyBorder="1" applyAlignment="1">
      <alignment horizontal="center" vertical="center" wrapText="1"/>
    </xf>
    <xf numFmtId="0" fontId="15" fillId="0" borderId="57" xfId="0" applyFont="1" applyBorder="1" applyAlignment="1">
      <alignment vertical="center"/>
    </xf>
    <xf numFmtId="0" fontId="10" fillId="2" borderId="0" xfId="0" applyFont="1" applyFill="1" applyBorder="1" applyAlignment="1">
      <alignment vertical="center" wrapText="1"/>
    </xf>
    <xf numFmtId="0" fontId="13" fillId="3" borderId="141" xfId="0" applyFont="1" applyFill="1" applyBorder="1" applyAlignment="1">
      <alignment horizontal="center" vertical="center" wrapText="1"/>
    </xf>
    <xf numFmtId="0" fontId="15" fillId="2" borderId="142" xfId="0" applyFont="1" applyFill="1" applyBorder="1" applyAlignment="1">
      <alignment horizontal="center" vertical="center" wrapText="1"/>
    </xf>
    <xf numFmtId="0" fontId="13" fillId="3" borderId="136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4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2" fillId="3" borderId="14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2" borderId="142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9" fillId="3" borderId="136" xfId="0" applyFont="1" applyFill="1" applyBorder="1" applyAlignment="1">
      <alignment horizontal="center" vertical="center" wrapText="1"/>
    </xf>
    <xf numFmtId="0" fontId="9" fillId="3" borderId="141" xfId="0" applyFont="1" applyFill="1" applyBorder="1" applyAlignment="1">
      <alignment horizontal="center" vertical="center" wrapText="1"/>
    </xf>
    <xf numFmtId="0" fontId="8" fillId="0" borderId="143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8" fillId="0" borderId="142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140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41" fillId="2" borderId="139" xfId="0" applyFont="1" applyFill="1" applyBorder="1" applyAlignment="1">
      <alignment horizontal="center" vertical="center" wrapText="1"/>
    </xf>
    <xf numFmtId="0" fontId="41" fillId="2" borderId="29" xfId="0" applyFont="1" applyFill="1" applyBorder="1" applyAlignment="1">
      <alignment horizontal="center" vertical="center" wrapText="1"/>
    </xf>
    <xf numFmtId="0" fontId="8" fillId="2" borderId="137" xfId="0" applyFont="1" applyFill="1" applyBorder="1" applyAlignment="1">
      <alignment horizontal="center" vertical="center" wrapText="1"/>
    </xf>
    <xf numFmtId="0" fontId="8" fillId="2" borderId="138" xfId="0" applyFont="1" applyFill="1" applyBorder="1" applyAlignment="1">
      <alignment horizontal="center" vertical="center"/>
    </xf>
    <xf numFmtId="0" fontId="8" fillId="0" borderId="56" xfId="0" applyFont="1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10" fillId="0" borderId="54" xfId="0" applyFont="1" applyFill="1" applyBorder="1" applyAlignment="1">
      <alignment horizontal="left" vertical="center" wrapText="1"/>
    </xf>
    <xf numFmtId="0" fontId="11" fillId="0" borderId="54" xfId="0" applyFont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7" fillId="2" borderId="0" xfId="0" applyFont="1" applyFill="1" applyAlignment="1" applyProtection="1">
      <alignment horizontal="center" vertical="center" wrapText="1"/>
      <protection locked="0"/>
    </xf>
    <xf numFmtId="0" fontId="13" fillId="3" borderId="136" xfId="0" applyFont="1" applyFill="1" applyBorder="1" applyAlignment="1">
      <alignment horizontal="center" vertical="center"/>
    </xf>
    <xf numFmtId="0" fontId="13" fillId="3" borderId="14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right" vertical="center" wrapText="1"/>
    </xf>
    <xf numFmtId="0" fontId="15" fillId="2" borderId="56" xfId="0" applyFont="1" applyFill="1" applyBorder="1" applyAlignment="1">
      <alignment vertical="center"/>
    </xf>
    <xf numFmtId="0" fontId="15" fillId="2" borderId="144" xfId="0" applyFont="1" applyFill="1" applyBorder="1" applyAlignment="1">
      <alignment vertical="center"/>
    </xf>
    <xf numFmtId="0" fontId="15" fillId="2" borderId="55" xfId="0" applyFont="1" applyFill="1" applyBorder="1" applyAlignment="1">
      <alignment vertical="center"/>
    </xf>
    <xf numFmtId="0" fontId="19" fillId="2" borderId="0" xfId="0" applyFont="1" applyFill="1" applyAlignment="1">
      <alignment vertical="center" wrapText="1"/>
    </xf>
    <xf numFmtId="0" fontId="8" fillId="2" borderId="140" xfId="0" applyFont="1" applyFill="1" applyBorder="1" applyAlignment="1">
      <alignment horizontal="center" vertical="center" wrapText="1"/>
    </xf>
    <xf numFmtId="0" fontId="15" fillId="2" borderId="57" xfId="0" applyFont="1" applyFill="1" applyBorder="1" applyAlignment="1">
      <alignment vertical="center"/>
    </xf>
    <xf numFmtId="0" fontId="13" fillId="4" borderId="136" xfId="0" applyFont="1" applyFill="1" applyBorder="1" applyAlignment="1">
      <alignment horizontal="center" vertical="center"/>
    </xf>
    <xf numFmtId="0" fontId="13" fillId="4" borderId="45" xfId="0" applyFont="1" applyFill="1" applyBorder="1" applyAlignment="1">
      <alignment horizontal="center" vertical="center"/>
    </xf>
    <xf numFmtId="0" fontId="8" fillId="2" borderId="139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56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13" fillId="3" borderId="145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center"/>
    </xf>
    <xf numFmtId="0" fontId="10" fillId="2" borderId="0" xfId="0" applyFont="1" applyFill="1" applyBorder="1" applyAlignment="1">
      <alignment horizontal="left" vertical="center" wrapText="1"/>
    </xf>
    <xf numFmtId="0" fontId="15" fillId="2" borderId="56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3" fillId="4" borderId="141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/>
    </xf>
    <xf numFmtId="0" fontId="25" fillId="2" borderId="0" xfId="0" applyFont="1" applyFill="1" applyBorder="1" applyAlignment="1">
      <alignment horizontal="center" vertical="center" wrapText="1"/>
    </xf>
    <xf numFmtId="0" fontId="15" fillId="2" borderId="54" xfId="0" applyFont="1" applyFill="1" applyBorder="1" applyAlignment="1">
      <alignment horizontal="center" vertical="center" wrapText="1"/>
    </xf>
    <xf numFmtId="0" fontId="15" fillId="2" borderId="55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2" borderId="143" xfId="0" applyFont="1" applyFill="1" applyBorder="1" applyAlignment="1">
      <alignment horizontal="center" vertical="center" wrapText="1"/>
    </xf>
    <xf numFmtId="0" fontId="15" fillId="2" borderId="50" xfId="0" applyFont="1" applyFill="1" applyBorder="1" applyAlignment="1">
      <alignment vertical="center"/>
    </xf>
    <xf numFmtId="0" fontId="8" fillId="2" borderId="146" xfId="0" applyFont="1" applyFill="1" applyBorder="1" applyAlignment="1">
      <alignment horizontal="center" vertical="center" wrapText="1"/>
    </xf>
    <xf numFmtId="0" fontId="15" fillId="2" borderId="51" xfId="0" applyFont="1" applyFill="1" applyBorder="1" applyAlignment="1">
      <alignment vertical="center"/>
    </xf>
    <xf numFmtId="0" fontId="13" fillId="4" borderId="136" xfId="0" applyFont="1" applyFill="1" applyBorder="1" applyAlignment="1">
      <alignment horizontal="center" vertical="center" wrapText="1"/>
    </xf>
    <xf numFmtId="0" fontId="13" fillId="4" borderId="141" xfId="0" applyFont="1" applyFill="1" applyBorder="1" applyAlignment="1">
      <alignment horizontal="center" vertical="center" wrapText="1"/>
    </xf>
    <xf numFmtId="0" fontId="13" fillId="3" borderId="147" xfId="0" applyFont="1" applyFill="1" applyBorder="1" applyAlignment="1">
      <alignment horizontal="center" vertical="center"/>
    </xf>
    <xf numFmtId="0" fontId="13" fillId="3" borderId="148" xfId="0" applyFont="1" applyFill="1" applyBorder="1" applyAlignment="1">
      <alignment horizontal="center" vertical="center"/>
    </xf>
    <xf numFmtId="0" fontId="8" fillId="2" borderId="149" xfId="0" applyFont="1" applyFill="1" applyBorder="1" applyAlignment="1">
      <alignment horizontal="center" vertical="center" wrapText="1"/>
    </xf>
    <xf numFmtId="0" fontId="8" fillId="2" borderId="144" xfId="0" applyFont="1" applyFill="1" applyBorder="1" applyAlignment="1">
      <alignment horizontal="center" vertical="center"/>
    </xf>
    <xf numFmtId="0" fontId="15" fillId="0" borderId="144" xfId="0" applyFont="1" applyBorder="1" applyAlignment="1">
      <alignment vertical="center"/>
    </xf>
    <xf numFmtId="0" fontId="13" fillId="3" borderId="147" xfId="0" applyFont="1" applyFill="1" applyBorder="1" applyAlignment="1">
      <alignment horizontal="center" vertical="center" wrapText="1"/>
    </xf>
    <xf numFmtId="0" fontId="13" fillId="3" borderId="150" xfId="0" applyFont="1" applyFill="1" applyBorder="1" applyAlignment="1">
      <alignment horizontal="center" vertical="center" wrapText="1"/>
    </xf>
    <xf numFmtId="0" fontId="8" fillId="2" borderId="54" xfId="0" applyFont="1" applyFill="1" applyBorder="1" applyAlignment="1">
      <alignment horizontal="center" vertical="center" wrapText="1"/>
    </xf>
    <xf numFmtId="0" fontId="8" fillId="2" borderId="55" xfId="0" applyFont="1" applyFill="1" applyBorder="1" applyAlignment="1">
      <alignment horizontal="center" vertical="center"/>
    </xf>
    <xf numFmtId="0" fontId="13" fillId="4" borderId="147" xfId="0" applyFont="1" applyFill="1" applyBorder="1" applyAlignment="1">
      <alignment horizontal="center" vertical="center"/>
    </xf>
    <xf numFmtId="0" fontId="13" fillId="4" borderId="150" xfId="0" applyFont="1" applyFill="1" applyBorder="1" applyAlignment="1">
      <alignment horizontal="center" vertical="center"/>
    </xf>
    <xf numFmtId="0" fontId="13" fillId="3" borderId="150" xfId="0" applyFont="1" applyFill="1" applyBorder="1" applyAlignment="1">
      <alignment horizontal="center" vertical="center"/>
    </xf>
    <xf numFmtId="0" fontId="25" fillId="2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1" fillId="2" borderId="0" xfId="0" applyFont="1" applyFill="1" applyAlignment="1">
      <alignment vertical="center"/>
    </xf>
    <xf numFmtId="0" fontId="17" fillId="2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6" fillId="0" borderId="56" xfId="0" applyFont="1" applyBorder="1" applyAlignment="1">
      <alignment horizontal="center" vertical="center" wrapText="1"/>
    </xf>
    <xf numFmtId="0" fontId="26" fillId="0" borderId="56" xfId="0" applyFont="1" applyBorder="1" applyAlignment="1">
      <alignment wrapText="1"/>
    </xf>
    <xf numFmtId="0" fontId="26" fillId="0" borderId="57" xfId="0" applyFont="1" applyBorder="1" applyAlignment="1">
      <alignment wrapText="1"/>
    </xf>
    <xf numFmtId="0" fontId="12" fillId="3" borderId="147" xfId="0" applyFont="1" applyFill="1" applyBorder="1" applyAlignment="1">
      <alignment horizontal="center" vertical="center"/>
    </xf>
    <xf numFmtId="0" fontId="12" fillId="3" borderId="150" xfId="0" applyFont="1" applyFill="1" applyBorder="1" applyAlignment="1">
      <alignment horizontal="center" vertical="center"/>
    </xf>
    <xf numFmtId="0" fontId="29" fillId="0" borderId="57" xfId="0" applyFont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29" fillId="0" borderId="56" xfId="0" applyFont="1" applyBorder="1" applyAlignment="1">
      <alignment horizontal="center" vertical="center" wrapText="1"/>
    </xf>
    <xf numFmtId="1" fontId="8" fillId="2" borderId="142" xfId="0" applyNumberFormat="1" applyFont="1" applyFill="1" applyBorder="1" applyAlignment="1">
      <alignment horizontal="center" vertical="center" wrapText="1"/>
    </xf>
    <xf numFmtId="1" fontId="8" fillId="0" borderId="56" xfId="0" applyNumberFormat="1" applyFont="1" applyBorder="1" applyAlignment="1">
      <alignment vertical="center"/>
    </xf>
    <xf numFmtId="0" fontId="8" fillId="0" borderId="5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/>
    </xf>
    <xf numFmtId="0" fontId="21" fillId="2" borderId="54" xfId="0" applyFont="1" applyFill="1" applyBorder="1" applyAlignment="1">
      <alignment vertical="center" wrapText="1"/>
    </xf>
    <xf numFmtId="0" fontId="8" fillId="0" borderId="57" xfId="0" applyFont="1" applyBorder="1" applyAlignment="1">
      <alignment vertical="center"/>
    </xf>
    <xf numFmtId="0" fontId="41" fillId="2" borderId="143" xfId="0" applyFont="1" applyFill="1" applyBorder="1" applyAlignment="1">
      <alignment horizontal="center" vertical="center" wrapText="1"/>
    </xf>
    <xf numFmtId="0" fontId="39" fillId="0" borderId="43" xfId="0" applyFont="1" applyBorder="1" applyAlignment="1">
      <alignment vertical="center"/>
    </xf>
    <xf numFmtId="0" fontId="13" fillId="3" borderId="151" xfId="0" applyFont="1" applyFill="1" applyBorder="1" applyAlignment="1">
      <alignment horizontal="center" vertical="center"/>
    </xf>
    <xf numFmtId="0" fontId="13" fillId="3" borderId="4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49" fillId="0" borderId="43" xfId="0" applyFont="1" applyBorder="1" applyAlignment="1">
      <alignment horizontal="center" vertical="center" wrapText="1"/>
    </xf>
    <xf numFmtId="0" fontId="41" fillId="2" borderId="146" xfId="0" applyFont="1" applyFill="1" applyBorder="1" applyAlignment="1">
      <alignment horizontal="center" vertical="center" wrapText="1"/>
    </xf>
    <xf numFmtId="0" fontId="49" fillId="0" borderId="62" xfId="0" applyFont="1" applyBorder="1" applyAlignment="1">
      <alignment horizontal="center" vertical="center" wrapText="1"/>
    </xf>
    <xf numFmtId="0" fontId="41" fillId="2" borderId="152" xfId="0" applyFont="1" applyFill="1" applyBorder="1" applyAlignment="1">
      <alignment horizontal="center" vertical="center" wrapText="1"/>
    </xf>
    <xf numFmtId="0" fontId="41" fillId="2" borderId="19" xfId="0" applyFont="1" applyFill="1" applyBorder="1" applyAlignment="1">
      <alignment horizontal="center" vertical="center" wrapText="1"/>
    </xf>
    <xf numFmtId="0" fontId="41" fillId="2" borderId="43" xfId="0" applyFont="1" applyFill="1" applyBorder="1" applyAlignment="1">
      <alignment horizontal="center" vertical="center"/>
    </xf>
    <xf numFmtId="0" fontId="39" fillId="2" borderId="143" xfId="0" applyFont="1" applyFill="1" applyBorder="1" applyAlignment="1">
      <alignment horizontal="center" vertical="center" wrapText="1"/>
    </xf>
    <xf numFmtId="0" fontId="39" fillId="0" borderId="146" xfId="0" applyFont="1" applyBorder="1" applyAlignment="1">
      <alignment horizontal="center" vertical="center" wrapText="1"/>
    </xf>
    <xf numFmtId="0" fontId="39" fillId="0" borderId="62" xfId="0" applyFont="1" applyBorder="1" applyAlignment="1">
      <alignment horizontal="center" vertical="center" wrapText="1"/>
    </xf>
    <xf numFmtId="0" fontId="9" fillId="3" borderId="37" xfId="0" applyFont="1" applyFill="1" applyBorder="1" applyAlignment="1">
      <alignment horizontal="center" vertical="center" wrapText="1"/>
    </xf>
    <xf numFmtId="0" fontId="9" fillId="3" borderId="65" xfId="0" applyFont="1" applyFill="1" applyBorder="1" applyAlignment="1">
      <alignment horizontal="center" vertical="center" wrapText="1"/>
    </xf>
    <xf numFmtId="0" fontId="39" fillId="0" borderId="143" xfId="0" applyFont="1" applyBorder="1" applyAlignment="1">
      <alignment horizontal="center" vertical="center" wrapText="1"/>
    </xf>
    <xf numFmtId="0" fontId="39" fillId="0" borderId="43" xfId="0" applyFont="1" applyBorder="1" applyAlignment="1">
      <alignment horizontal="center" vertical="center" wrapText="1"/>
    </xf>
    <xf numFmtId="0" fontId="39" fillId="2" borderId="152" xfId="0" applyFont="1" applyFill="1" applyBorder="1" applyAlignment="1">
      <alignment horizontal="center" vertical="center" wrapText="1"/>
    </xf>
    <xf numFmtId="0" fontId="39" fillId="2" borderId="19" xfId="0" applyFont="1" applyFill="1" applyBorder="1" applyAlignment="1">
      <alignment horizontal="center" vertical="center" wrapText="1"/>
    </xf>
    <xf numFmtId="0" fontId="39" fillId="2" borderId="43" xfId="0" applyFont="1" applyFill="1" applyBorder="1" applyAlignment="1">
      <alignment horizontal="center" vertical="center"/>
    </xf>
    <xf numFmtId="0" fontId="9" fillId="2" borderId="142" xfId="0" applyFont="1" applyFill="1" applyBorder="1" applyAlignment="1">
      <alignment horizontal="center" vertical="center" wrapText="1"/>
    </xf>
    <xf numFmtId="0" fontId="10" fillId="0" borderId="56" xfId="0" applyFont="1" applyBorder="1" applyAlignment="1">
      <alignment vertical="center"/>
    </xf>
    <xf numFmtId="0" fontId="9" fillId="2" borderId="140" xfId="0" applyFont="1" applyFill="1" applyBorder="1" applyAlignment="1">
      <alignment horizontal="center" vertical="center" wrapText="1"/>
    </xf>
    <xf numFmtId="0" fontId="10" fillId="0" borderId="57" xfId="0" applyFont="1" applyBorder="1" applyAlignment="1">
      <alignment vertical="center"/>
    </xf>
    <xf numFmtId="0" fontId="9" fillId="2" borderId="54" xfId="0" applyFont="1" applyFill="1" applyBorder="1" applyAlignment="1">
      <alignment horizontal="center" vertical="center" wrapText="1"/>
    </xf>
    <xf numFmtId="0" fontId="9" fillId="2" borderId="55" xfId="0" applyFont="1" applyFill="1" applyBorder="1" applyAlignment="1">
      <alignment horizontal="center" vertical="center"/>
    </xf>
    <xf numFmtId="0" fontId="12" fillId="0" borderId="54" xfId="0" applyFont="1" applyFill="1" applyBorder="1" applyAlignment="1">
      <alignment horizontal="left" vertical="center" wrapText="1"/>
    </xf>
    <xf numFmtId="0" fontId="0" fillId="0" borderId="54" xfId="0" applyBorder="1" applyAlignment="1">
      <alignment horizontal="left" vertical="center" wrapText="1"/>
    </xf>
    <xf numFmtId="0" fontId="14" fillId="2" borderId="0" xfId="0" applyFont="1" applyFill="1" applyAlignment="1" applyProtection="1">
      <alignment horizontal="center" vertical="center" wrapText="1"/>
      <protection locked="0"/>
    </xf>
    <xf numFmtId="0" fontId="16" fillId="2" borderId="0" xfId="0" applyFont="1" applyFill="1" applyAlignment="1">
      <alignment horizontal="center" vertical="center"/>
    </xf>
    <xf numFmtId="0" fontId="9" fillId="2" borderId="139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9" fillId="2" borderId="153" xfId="0" applyFont="1" applyFill="1" applyBorder="1" applyAlignment="1">
      <alignment horizontal="center" vertical="center" wrapText="1"/>
    </xf>
    <xf numFmtId="0" fontId="9" fillId="2" borderId="122" xfId="0" applyFont="1" applyFill="1" applyBorder="1" applyAlignment="1">
      <alignment horizontal="center" vertical="center" wrapText="1"/>
    </xf>
    <xf numFmtId="0" fontId="9" fillId="2" borderId="154" xfId="0" applyFont="1" applyFill="1" applyBorder="1" applyAlignment="1">
      <alignment horizontal="center" vertical="center" wrapText="1"/>
    </xf>
    <xf numFmtId="0" fontId="10" fillId="0" borderId="123" xfId="0" applyFont="1" applyBorder="1" applyAlignment="1">
      <alignment vertical="center"/>
    </xf>
    <xf numFmtId="0" fontId="9" fillId="2" borderId="155" xfId="0" applyFont="1" applyFill="1" applyBorder="1" applyAlignment="1">
      <alignment horizontal="center" vertical="center" wrapText="1"/>
    </xf>
    <xf numFmtId="0" fontId="10" fillId="0" borderId="156" xfId="0" applyFont="1" applyBorder="1" applyAlignment="1">
      <alignment vertical="center"/>
    </xf>
    <xf numFmtId="0" fontId="12" fillId="2" borderId="157" xfId="0" applyFont="1" applyFill="1" applyBorder="1" applyAlignment="1">
      <alignment horizontal="center" vertical="center" wrapText="1"/>
    </xf>
    <xf numFmtId="0" fontId="12" fillId="2" borderId="158" xfId="0" applyFont="1" applyFill="1" applyBorder="1" applyAlignment="1">
      <alignment horizontal="center" vertical="center" wrapText="1"/>
    </xf>
    <xf numFmtId="0" fontId="12" fillId="2" borderId="159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160" xfId="0" applyFont="1" applyFill="1" applyBorder="1" applyAlignment="1">
      <alignment horizontal="center" vertical="center" wrapText="1"/>
    </xf>
    <xf numFmtId="0" fontId="12" fillId="2" borderId="161" xfId="0" applyFont="1" applyFill="1" applyBorder="1" applyAlignment="1">
      <alignment horizontal="center" vertical="center"/>
    </xf>
    <xf numFmtId="0" fontId="12" fillId="2" borderId="74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162" xfId="0" applyFont="1" applyFill="1" applyBorder="1" applyAlignment="1">
      <alignment horizontal="center" vertical="center"/>
    </xf>
    <xf numFmtId="0" fontId="12" fillId="2" borderId="77" xfId="0" applyFont="1" applyFill="1" applyBorder="1" applyAlignment="1">
      <alignment horizontal="center" vertical="center"/>
    </xf>
    <xf numFmtId="0" fontId="12" fillId="2" borderId="79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160" xfId="0" applyFont="1" applyFill="1" applyBorder="1" applyAlignment="1">
      <alignment horizontal="center" vertical="center" wrapText="1"/>
    </xf>
    <xf numFmtId="0" fontId="12" fillId="2" borderId="163" xfId="0" applyFont="1" applyFill="1" applyBorder="1" applyAlignment="1">
      <alignment horizontal="center" vertical="center" wrapText="1"/>
    </xf>
    <xf numFmtId="0" fontId="11" fillId="0" borderId="164" xfId="0" applyFont="1" applyBorder="1" applyAlignment="1">
      <alignment horizontal="center" vertical="center" wrapText="1"/>
    </xf>
    <xf numFmtId="0" fontId="11" fillId="0" borderId="130" xfId="0" applyFont="1" applyBorder="1" applyAlignment="1">
      <alignment horizontal="center" vertical="center" wrapText="1"/>
    </xf>
    <xf numFmtId="0" fontId="12" fillId="2" borderId="165" xfId="0" applyFont="1" applyFill="1" applyBorder="1" applyAlignment="1">
      <alignment horizontal="center" vertical="center"/>
    </xf>
    <xf numFmtId="0" fontId="12" fillId="2" borderId="84" xfId="0" applyFont="1" applyFill="1" applyBorder="1" applyAlignment="1">
      <alignment horizontal="center" vertical="center"/>
    </xf>
    <xf numFmtId="0" fontId="12" fillId="2" borderId="90" xfId="0" applyFont="1" applyFill="1" applyBorder="1" applyAlignment="1">
      <alignment horizontal="center" vertical="center"/>
    </xf>
    <xf numFmtId="0" fontId="9" fillId="2" borderId="137" xfId="0" applyFont="1" applyFill="1" applyBorder="1" applyAlignment="1">
      <alignment horizontal="center" vertical="center" wrapText="1"/>
    </xf>
    <xf numFmtId="0" fontId="9" fillId="2" borderId="138" xfId="0" applyFont="1" applyFill="1" applyBorder="1" applyAlignment="1">
      <alignment horizontal="center" vertical="center"/>
    </xf>
    <xf numFmtId="0" fontId="9" fillId="0" borderId="56" xfId="0" applyFont="1" applyBorder="1" applyAlignment="1">
      <alignment vertical="center"/>
    </xf>
    <xf numFmtId="0" fontId="7" fillId="0" borderId="54" xfId="0" applyFont="1" applyBorder="1" applyAlignment="1">
      <alignment wrapText="1"/>
    </xf>
    <xf numFmtId="0" fontId="10" fillId="0" borderId="54" xfId="0" applyFont="1" applyBorder="1" applyAlignment="1">
      <alignment wrapText="1"/>
    </xf>
    <xf numFmtId="0" fontId="22" fillId="2" borderId="142" xfId="0" applyFont="1" applyFill="1" applyBorder="1" applyAlignment="1">
      <alignment horizontal="center" vertical="center" textRotation="90" wrapText="1"/>
    </xf>
    <xf numFmtId="0" fontId="15" fillId="0" borderId="56" xfId="0" applyFont="1" applyBorder="1" applyAlignment="1">
      <alignment horizontal="center" vertical="center" textRotation="90"/>
    </xf>
    <xf numFmtId="0" fontId="22" fillId="2" borderId="142" xfId="0" applyFont="1" applyFill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/>
    </xf>
    <xf numFmtId="0" fontId="42" fillId="0" borderId="56" xfId="0" applyFont="1" applyBorder="1" applyAlignment="1">
      <alignment vertical="center"/>
    </xf>
    <xf numFmtId="0" fontId="22" fillId="2" borderId="140" xfId="0" applyFont="1" applyFill="1" applyBorder="1" applyAlignment="1">
      <alignment horizontal="center" vertical="center" wrapText="1"/>
    </xf>
    <xf numFmtId="0" fontId="42" fillId="0" borderId="57" xfId="0" applyFont="1" applyBorder="1" applyAlignment="1">
      <alignment vertical="center"/>
    </xf>
    <xf numFmtId="0" fontId="21" fillId="0" borderId="54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right" vertical="center" wrapText="1"/>
    </xf>
    <xf numFmtId="0" fontId="10" fillId="0" borderId="1" xfId="0" applyFont="1" applyBorder="1" applyAlignment="1">
      <alignment horizontal="right" vertical="center" wrapText="1"/>
    </xf>
    <xf numFmtId="0" fontId="17" fillId="2" borderId="0" xfId="0" applyFont="1" applyFill="1" applyAlignment="1" applyProtection="1">
      <alignment horizontal="center" wrapText="1"/>
      <protection locked="0"/>
    </xf>
    <xf numFmtId="0" fontId="11" fillId="0" borderId="0" xfId="0" applyFont="1" applyAlignment="1">
      <alignment/>
    </xf>
    <xf numFmtId="0" fontId="22" fillId="2" borderId="139" xfId="0" applyFont="1" applyFill="1" applyBorder="1" applyAlignment="1">
      <alignment horizontal="center" vertical="center" wrapText="1"/>
    </xf>
    <xf numFmtId="0" fontId="22" fillId="2" borderId="29" xfId="0" applyFont="1" applyFill="1" applyBorder="1" applyAlignment="1">
      <alignment horizontal="center" vertical="center" wrapText="1"/>
    </xf>
    <xf numFmtId="0" fontId="22" fillId="2" borderId="54" xfId="0" applyFont="1" applyFill="1" applyBorder="1" applyAlignment="1">
      <alignment horizontal="center" vertical="center" wrapText="1"/>
    </xf>
    <xf numFmtId="0" fontId="22" fillId="2" borderId="55" xfId="0" applyFont="1" applyFill="1" applyBorder="1" applyAlignment="1">
      <alignment horizontal="center" vertical="center"/>
    </xf>
    <xf numFmtId="0" fontId="42" fillId="0" borderId="56" xfId="0" applyFont="1" applyBorder="1" applyAlignment="1">
      <alignment vertical="center" textRotation="90"/>
    </xf>
    <xf numFmtId="0" fontId="11" fillId="0" borderId="0" xfId="0" applyFont="1" applyAlignment="1">
      <alignment vertical="center" wrapText="1"/>
    </xf>
    <xf numFmtId="0" fontId="21" fillId="0" borderId="54" xfId="0" applyFont="1" applyFill="1" applyBorder="1" applyAlignment="1">
      <alignment horizontal="left" vertical="center" wrapText="1"/>
    </xf>
    <xf numFmtId="0" fontId="0" fillId="0" borderId="54" xfId="0" applyFont="1" applyFill="1" applyBorder="1" applyAlignment="1">
      <alignment horizontal="left" vertical="center" wrapText="1"/>
    </xf>
    <xf numFmtId="0" fontId="35" fillId="2" borderId="139" xfId="0" applyFont="1" applyFill="1" applyBorder="1" applyAlignment="1">
      <alignment horizontal="center" vertical="center" wrapText="1"/>
    </xf>
    <xf numFmtId="0" fontId="35" fillId="2" borderId="29" xfId="0" applyFont="1" applyFill="1" applyBorder="1" applyAlignment="1">
      <alignment horizontal="center" vertical="center" wrapText="1"/>
    </xf>
    <xf numFmtId="0" fontId="13" fillId="3" borderId="166" xfId="0" applyFont="1" applyFill="1" applyBorder="1" applyAlignment="1">
      <alignment horizontal="center" vertical="center"/>
    </xf>
    <xf numFmtId="0" fontId="13" fillId="3" borderId="167" xfId="0" applyFont="1" applyFill="1" applyBorder="1" applyAlignment="1">
      <alignment horizontal="center" vertical="center"/>
    </xf>
    <xf numFmtId="0" fontId="42" fillId="5" borderId="56" xfId="0" applyFont="1" applyFill="1" applyBorder="1" applyAlignment="1">
      <alignment vertical="center"/>
    </xf>
    <xf numFmtId="0" fontId="42" fillId="5" borderId="57" xfId="0" applyFont="1" applyFill="1" applyBorder="1" applyAlignment="1">
      <alignment vertical="center"/>
    </xf>
    <xf numFmtId="0" fontId="15" fillId="5" borderId="56" xfId="0" applyFont="1" applyFill="1" applyBorder="1" applyAlignment="1">
      <alignment horizontal="center" vertical="center" textRotation="90"/>
    </xf>
    <xf numFmtId="0" fontId="15" fillId="5" borderId="56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2" fillId="5" borderId="56" xfId="0" applyFont="1" applyFill="1" applyBorder="1" applyAlignment="1">
      <alignment vertical="center" textRotation="90"/>
    </xf>
    <xf numFmtId="0" fontId="15" fillId="5" borderId="56" xfId="0" applyFont="1" applyFill="1" applyBorder="1" applyAlignment="1">
      <alignment vertical="center"/>
    </xf>
    <xf numFmtId="0" fontId="35" fillId="2" borderId="140" xfId="0" applyFont="1" applyFill="1" applyBorder="1" applyAlignment="1">
      <alignment horizontal="center" vertical="center" wrapText="1"/>
    </xf>
    <xf numFmtId="0" fontId="40" fillId="0" borderId="63" xfId="0" applyFont="1" applyBorder="1" applyAlignment="1">
      <alignment horizontal="center" vertical="center" wrapText="1"/>
    </xf>
    <xf numFmtId="0" fontId="35" fillId="2" borderId="54" xfId="0" applyFont="1" applyFill="1" applyBorder="1" applyAlignment="1">
      <alignment horizontal="center" vertical="center" wrapText="1"/>
    </xf>
    <xf numFmtId="0" fontId="35" fillId="2" borderId="55" xfId="0" applyFont="1" applyFill="1" applyBorder="1" applyAlignment="1">
      <alignment horizontal="center" vertical="center"/>
    </xf>
    <xf numFmtId="0" fontId="35" fillId="2" borderId="142" xfId="0" applyFont="1" applyFill="1" applyBorder="1" applyAlignment="1">
      <alignment horizontal="center" vertical="center" wrapText="1"/>
    </xf>
    <xf numFmtId="0" fontId="40" fillId="0" borderId="56" xfId="0" applyFont="1" applyBorder="1" applyAlignment="1">
      <alignment vertical="center"/>
    </xf>
    <xf numFmtId="0" fontId="40" fillId="0" borderId="56" xfId="0" applyFont="1" applyBorder="1" applyAlignment="1">
      <alignment horizontal="center" vertical="center" wrapText="1"/>
    </xf>
    <xf numFmtId="0" fontId="9" fillId="2" borderId="163" xfId="21" applyFont="1" applyFill="1" applyBorder="1" applyAlignment="1">
      <alignment horizontal="center" vertical="center"/>
      <protection/>
    </xf>
    <xf numFmtId="0" fontId="9" fillId="2" borderId="164" xfId="21" applyFont="1" applyFill="1" applyBorder="1" applyAlignment="1">
      <alignment horizontal="center" vertical="center"/>
      <protection/>
    </xf>
    <xf numFmtId="0" fontId="9" fillId="2" borderId="130" xfId="21" applyFont="1" applyFill="1" applyBorder="1" applyAlignment="1">
      <alignment horizontal="center" vertical="center"/>
      <protection/>
    </xf>
    <xf numFmtId="0" fontId="25" fillId="3" borderId="168" xfId="21" applyFont="1" applyFill="1" applyBorder="1" applyAlignment="1">
      <alignment horizontal="center" vertical="center" wrapText="1"/>
      <protection/>
    </xf>
    <xf numFmtId="0" fontId="25" fillId="3" borderId="169" xfId="21" applyFont="1" applyFill="1" applyBorder="1" applyAlignment="1">
      <alignment horizontal="center" vertical="center" wrapText="1"/>
      <protection/>
    </xf>
    <xf numFmtId="0" fontId="17" fillId="2" borderId="0" xfId="21" applyFont="1" applyFill="1" applyAlignment="1" applyProtection="1">
      <alignment horizontal="center" vertical="center" wrapText="1"/>
      <protection locked="0"/>
    </xf>
    <xf numFmtId="0" fontId="35" fillId="2" borderId="154" xfId="21" applyFont="1" applyFill="1" applyBorder="1" applyAlignment="1">
      <alignment horizontal="center" vertical="center" wrapText="1"/>
      <protection/>
    </xf>
    <xf numFmtId="0" fontId="41" fillId="0" borderId="123" xfId="0" applyFont="1" applyBorder="1" applyAlignment="1">
      <alignment horizontal="center" vertical="center" wrapText="1"/>
    </xf>
    <xf numFmtId="1" fontId="11" fillId="2" borderId="71" xfId="21" applyNumberFormat="1" applyFont="1" applyFill="1" applyBorder="1" applyAlignment="1">
      <alignment horizontal="center" vertical="center" wrapText="1"/>
      <protection/>
    </xf>
    <xf numFmtId="1" fontId="11" fillId="2" borderId="123" xfId="21" applyNumberFormat="1" applyFont="1" applyFill="1" applyBorder="1" applyAlignment="1">
      <alignment horizontal="center" vertical="center" wrapText="1"/>
      <protection/>
    </xf>
    <xf numFmtId="2" fontId="11" fillId="2" borderId="71" xfId="21" applyNumberFormat="1" applyFont="1" applyFill="1" applyBorder="1" applyAlignment="1">
      <alignment horizontal="center" vertical="center" wrapText="1"/>
      <protection/>
    </xf>
    <xf numFmtId="2" fontId="11" fillId="2" borderId="123" xfId="21" applyNumberFormat="1" applyFont="1" applyFill="1" applyBorder="1" applyAlignment="1">
      <alignment horizontal="center" vertical="center" wrapText="1"/>
      <protection/>
    </xf>
    <xf numFmtId="2" fontId="11" fillId="2" borderId="72" xfId="21" applyNumberFormat="1" applyFont="1" applyFill="1" applyBorder="1" applyAlignment="1">
      <alignment horizontal="center" vertical="center" wrapText="1"/>
      <protection/>
    </xf>
    <xf numFmtId="2" fontId="11" fillId="2" borderId="156" xfId="21" applyNumberFormat="1" applyFont="1" applyFill="1" applyBorder="1" applyAlignment="1">
      <alignment horizontal="center" vertical="center" wrapText="1"/>
      <protection/>
    </xf>
    <xf numFmtId="0" fontId="9" fillId="3" borderId="168" xfId="21" applyFont="1" applyFill="1" applyBorder="1" applyAlignment="1">
      <alignment horizontal="center" vertical="center" wrapText="1"/>
      <protection/>
    </xf>
    <xf numFmtId="0" fontId="9" fillId="3" borderId="169" xfId="21" applyFont="1" applyFill="1" applyBorder="1" applyAlignment="1">
      <alignment horizontal="center" vertical="center" wrapText="1"/>
      <protection/>
    </xf>
    <xf numFmtId="0" fontId="9" fillId="3" borderId="136" xfId="21" applyFont="1" applyFill="1" applyBorder="1" applyAlignment="1">
      <alignment horizontal="center" vertical="center" wrapText="1"/>
      <protection/>
    </xf>
    <xf numFmtId="0" fontId="9" fillId="3" borderId="170" xfId="21" applyFont="1" applyFill="1" applyBorder="1" applyAlignment="1">
      <alignment horizontal="center" vertical="center" wrapText="1"/>
      <protection/>
    </xf>
    <xf numFmtId="0" fontId="10" fillId="2" borderId="14" xfId="21" applyFont="1" applyFill="1" applyBorder="1" applyAlignment="1">
      <alignment horizontal="center" vertical="center" wrapText="1"/>
      <protection/>
    </xf>
    <xf numFmtId="0" fontId="10" fillId="2" borderId="3" xfId="21" applyFont="1" applyFill="1" applyBorder="1" applyAlignment="1">
      <alignment horizontal="center" vertical="center" wrapText="1"/>
      <protection/>
    </xf>
    <xf numFmtId="0" fontId="10" fillId="2" borderId="29" xfId="21" applyFont="1" applyFill="1" applyBorder="1" applyAlignment="1">
      <alignment horizontal="center" vertical="center" wrapText="1"/>
      <protection/>
    </xf>
    <xf numFmtId="0" fontId="35" fillId="2" borderId="155" xfId="21" applyFont="1" applyFill="1" applyBorder="1" applyAlignment="1">
      <alignment horizontal="center" vertical="center" wrapText="1"/>
      <protection/>
    </xf>
    <xf numFmtId="0" fontId="41" fillId="0" borderId="156" xfId="0" applyFont="1" applyBorder="1" applyAlignment="1">
      <alignment horizontal="center" vertical="center" wrapText="1"/>
    </xf>
    <xf numFmtId="0" fontId="10" fillId="2" borderId="1" xfId="21" applyFont="1" applyFill="1" applyBorder="1" applyAlignment="1">
      <alignment horizontal="right" vertical="center" wrapText="1"/>
      <protection/>
    </xf>
    <xf numFmtId="0" fontId="41" fillId="0" borderId="123" xfId="0" applyFont="1" applyBorder="1" applyAlignment="1">
      <alignment/>
    </xf>
    <xf numFmtId="0" fontId="9" fillId="2" borderId="139" xfId="21" applyFont="1" applyFill="1" applyBorder="1" applyAlignment="1">
      <alignment horizontal="center" vertical="center" wrapText="1"/>
      <protection/>
    </xf>
    <xf numFmtId="0" fontId="9" fillId="2" borderId="29" xfId="21" applyFont="1" applyFill="1" applyBorder="1" applyAlignment="1">
      <alignment horizontal="center" vertical="center" wrapText="1"/>
      <protection/>
    </xf>
    <xf numFmtId="0" fontId="12" fillId="2" borderId="153" xfId="0" applyFont="1" applyFill="1" applyBorder="1" applyAlignment="1">
      <alignment horizontal="center" vertical="center" wrapText="1"/>
    </xf>
    <xf numFmtId="0" fontId="12" fillId="2" borderId="122" xfId="0" applyFont="1" applyFill="1" applyBorder="1" applyAlignment="1">
      <alignment horizontal="center" vertical="center" wrapText="1"/>
    </xf>
    <xf numFmtId="0" fontId="41" fillId="2" borderId="153" xfId="21" applyFont="1" applyFill="1" applyBorder="1" applyAlignment="1">
      <alignment horizontal="center" vertical="center" wrapText="1"/>
      <protection/>
    </xf>
    <xf numFmtId="0" fontId="41" fillId="0" borderId="122" xfId="0" applyFont="1" applyBorder="1" applyAlignment="1">
      <alignment horizontal="center" vertical="center" wrapText="1"/>
    </xf>
    <xf numFmtId="0" fontId="12" fillId="3" borderId="168" xfId="21" applyFont="1" applyFill="1" applyBorder="1" applyAlignment="1">
      <alignment horizontal="center" vertical="center" wrapText="1"/>
      <protection/>
    </xf>
    <xf numFmtId="0" fontId="12" fillId="3" borderId="169" xfId="21" applyFont="1" applyFill="1" applyBorder="1" applyAlignment="1">
      <alignment horizontal="center" vertical="center" wrapText="1"/>
      <protection/>
    </xf>
    <xf numFmtId="0" fontId="9" fillId="2" borderId="163" xfId="21" applyFont="1" applyFill="1" applyBorder="1" applyAlignment="1">
      <alignment horizontal="center" vertical="center" wrapText="1"/>
      <protection/>
    </xf>
    <xf numFmtId="0" fontId="9" fillId="2" borderId="164" xfId="21" applyFont="1" applyFill="1" applyBorder="1" applyAlignment="1">
      <alignment horizontal="center" vertical="center" wrapText="1"/>
      <protection/>
    </xf>
    <xf numFmtId="0" fontId="9" fillId="2" borderId="130" xfId="21" applyFont="1" applyFill="1" applyBorder="1" applyAlignment="1">
      <alignment horizontal="center" vertical="center" wrapText="1"/>
      <protection/>
    </xf>
    <xf numFmtId="0" fontId="14" fillId="2" borderId="0" xfId="21" applyFont="1" applyFill="1" applyAlignment="1" applyProtection="1">
      <alignment horizontal="center" vertical="center" wrapText="1"/>
      <protection locked="0"/>
    </xf>
    <xf numFmtId="0" fontId="16" fillId="0" borderId="0" xfId="0" applyFont="1" applyAlignment="1">
      <alignment horizontal="center" vertical="center" wrapText="1"/>
    </xf>
    <xf numFmtId="0" fontId="15" fillId="2" borderId="14" xfId="21" applyFont="1" applyFill="1" applyBorder="1" applyAlignment="1">
      <alignment horizontal="center" vertical="center" wrapText="1"/>
      <protection/>
    </xf>
    <xf numFmtId="0" fontId="15" fillId="2" borderId="3" xfId="21" applyFont="1" applyFill="1" applyBorder="1" applyAlignment="1">
      <alignment horizontal="center" vertical="center" wrapText="1"/>
      <protection/>
    </xf>
    <xf numFmtId="0" fontId="15" fillId="2" borderId="29" xfId="21" applyFont="1" applyFill="1" applyBorder="1" applyAlignment="1">
      <alignment horizontal="center" vertical="center" wrapText="1"/>
      <protection/>
    </xf>
    <xf numFmtId="0" fontId="9" fillId="2" borderId="168" xfId="21" applyFont="1" applyFill="1" applyBorder="1" applyAlignment="1">
      <alignment horizontal="center" vertical="center" wrapText="1"/>
      <protection/>
    </xf>
    <xf numFmtId="0" fontId="9" fillId="2" borderId="171" xfId="21" applyFont="1" applyFill="1" applyBorder="1" applyAlignment="1">
      <alignment horizontal="center" vertical="center" wrapText="1"/>
      <protection/>
    </xf>
    <xf numFmtId="0" fontId="9" fillId="2" borderId="85" xfId="21" applyFont="1" applyFill="1" applyBorder="1" applyAlignment="1">
      <alignment horizontal="center" vertical="center" wrapText="1"/>
      <protection/>
    </xf>
    <xf numFmtId="0" fontId="41" fillId="2" borderId="139" xfId="21" applyFont="1" applyFill="1" applyBorder="1" applyAlignment="1">
      <alignment horizontal="center" vertical="center" wrapText="1"/>
      <protection/>
    </xf>
    <xf numFmtId="0" fontId="41" fillId="2" borderId="29" xfId="21" applyFont="1" applyFill="1" applyBorder="1" applyAlignment="1">
      <alignment horizontal="center" vertical="center" wrapText="1"/>
      <protection/>
    </xf>
    <xf numFmtId="0" fontId="11" fillId="2" borderId="153" xfId="0" applyFont="1" applyFill="1" applyBorder="1" applyAlignment="1">
      <alignment horizontal="center" vertical="center" wrapText="1"/>
    </xf>
    <xf numFmtId="0" fontId="11" fillId="2" borderId="122" xfId="0" applyFont="1" applyFill="1" applyBorder="1" applyAlignment="1">
      <alignment horizontal="center" vertical="center" wrapText="1"/>
    </xf>
    <xf numFmtId="0" fontId="9" fillId="2" borderId="172" xfId="21" applyFont="1" applyFill="1" applyBorder="1" applyAlignment="1">
      <alignment horizontal="center" vertical="center"/>
      <protection/>
    </xf>
    <xf numFmtId="0" fontId="9" fillId="2" borderId="6" xfId="21" applyFont="1" applyFill="1" applyBorder="1" applyAlignment="1">
      <alignment horizontal="center" vertical="center"/>
      <protection/>
    </xf>
    <xf numFmtId="0" fontId="9" fillId="2" borderId="87" xfId="21" applyFont="1" applyFill="1" applyBorder="1" applyAlignment="1">
      <alignment horizontal="center" vertical="center"/>
      <protection/>
    </xf>
    <xf numFmtId="0" fontId="0" fillId="0" borderId="29" xfId="0" applyBorder="1" applyAlignment="1">
      <alignment horizontal="center" vertical="center" wrapText="1"/>
    </xf>
    <xf numFmtId="0" fontId="25" fillId="3" borderId="173" xfId="21" applyFont="1" applyFill="1" applyBorder="1" applyAlignment="1">
      <alignment horizontal="center" vertical="center" wrapText="1"/>
      <protection/>
    </xf>
    <xf numFmtId="0" fontId="25" fillId="3" borderId="174" xfId="21" applyFont="1" applyFill="1" applyBorder="1" applyAlignment="1">
      <alignment horizontal="center" vertical="center" wrapText="1"/>
      <protection/>
    </xf>
    <xf numFmtId="0" fontId="10" fillId="2" borderId="10" xfId="21" applyFont="1" applyFill="1" applyBorder="1" applyAlignment="1">
      <alignment horizontal="center" vertical="center" wrapText="1"/>
      <protection/>
    </xf>
    <xf numFmtId="0" fontId="10" fillId="2" borderId="122" xfId="21" applyFont="1" applyFill="1" applyBorder="1" applyAlignment="1">
      <alignment horizontal="center" vertical="center" wrapText="1"/>
      <protection/>
    </xf>
    <xf numFmtId="0" fontId="25" fillId="3" borderId="136" xfId="21" applyFont="1" applyFill="1" applyBorder="1" applyAlignment="1">
      <alignment horizontal="center" vertical="center" wrapText="1"/>
      <protection/>
    </xf>
    <xf numFmtId="0" fontId="25" fillId="3" borderId="170" xfId="21" applyFont="1" applyFill="1" applyBorder="1" applyAlignment="1">
      <alignment horizontal="center" vertical="center" wrapText="1"/>
      <protection/>
    </xf>
    <xf numFmtId="0" fontId="51" fillId="2" borderId="142" xfId="0" applyFont="1" applyFill="1" applyBorder="1" applyAlignment="1">
      <alignment horizontal="center" vertical="center" wrapText="1"/>
    </xf>
    <xf numFmtId="0" fontId="51" fillId="2" borderId="56" xfId="0" applyFont="1" applyFill="1" applyBorder="1" applyAlignment="1">
      <alignment horizontal="center" vertical="center" wrapText="1"/>
    </xf>
    <xf numFmtId="0" fontId="14" fillId="3" borderId="136" xfId="0" applyFont="1" applyFill="1" applyBorder="1" applyAlignment="1">
      <alignment horizontal="center" vertical="center"/>
    </xf>
    <xf numFmtId="0" fontId="14" fillId="3" borderId="141" xfId="0" applyFont="1" applyFill="1" applyBorder="1" applyAlignment="1">
      <alignment horizontal="center" vertical="center"/>
    </xf>
    <xf numFmtId="0" fontId="51" fillId="2" borderId="146" xfId="0" applyFont="1" applyFill="1" applyBorder="1" applyAlignment="1">
      <alignment horizontal="center" vertical="center" wrapText="1"/>
    </xf>
    <xf numFmtId="0" fontId="51" fillId="2" borderId="62" xfId="0" applyFont="1" applyFill="1" applyBorder="1" applyAlignment="1">
      <alignment horizontal="center" vertical="center" wrapText="1"/>
    </xf>
    <xf numFmtId="0" fontId="51" fillId="2" borderId="139" xfId="0" applyFont="1" applyFill="1" applyBorder="1" applyAlignment="1">
      <alignment horizontal="center" vertical="center" wrapText="1"/>
    </xf>
    <xf numFmtId="0" fontId="51" fillId="2" borderId="29" xfId="0" applyFont="1" applyFill="1" applyBorder="1" applyAlignment="1">
      <alignment horizontal="center" vertical="center" wrapText="1"/>
    </xf>
    <xf numFmtId="0" fontId="51" fillId="2" borderId="175" xfId="0" applyFont="1" applyFill="1" applyBorder="1" applyAlignment="1">
      <alignment horizontal="center" vertical="center" wrapText="1"/>
    </xf>
    <xf numFmtId="0" fontId="51" fillId="2" borderId="59" xfId="0" applyFont="1" applyFill="1" applyBorder="1" applyAlignment="1">
      <alignment horizontal="center" vertical="center" wrapText="1"/>
    </xf>
    <xf numFmtId="0" fontId="51" fillId="2" borderId="143" xfId="0" applyFont="1" applyFill="1" applyBorder="1" applyAlignment="1">
      <alignment horizontal="center" vertical="center" wrapText="1"/>
    </xf>
    <xf numFmtId="0" fontId="51" fillId="2" borderId="4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8" fillId="2" borderId="153" xfId="0" applyFont="1" applyFill="1" applyBorder="1" applyAlignment="1">
      <alignment horizontal="center" vertical="center" wrapText="1"/>
    </xf>
    <xf numFmtId="0" fontId="8" fillId="2" borderId="174" xfId="0" applyFont="1" applyFill="1" applyBorder="1" applyAlignment="1">
      <alignment horizontal="center" vertical="center" wrapText="1"/>
    </xf>
    <xf numFmtId="0" fontId="15" fillId="0" borderId="122" xfId="0" applyFont="1" applyBorder="1" applyAlignment="1">
      <alignment horizontal="center" vertical="center" wrapText="1"/>
    </xf>
    <xf numFmtId="0" fontId="15" fillId="0" borderId="153" xfId="0" applyFont="1" applyBorder="1" applyAlignment="1">
      <alignment horizontal="center" vertical="center" wrapText="1"/>
    </xf>
    <xf numFmtId="0" fontId="22" fillId="2" borderId="120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22" fillId="2" borderId="155" xfId="0" applyFont="1" applyFill="1" applyBorder="1" applyAlignment="1">
      <alignment horizontal="center" vertical="center" wrapText="1"/>
    </xf>
    <xf numFmtId="0" fontId="22" fillId="2" borderId="79" xfId="0" applyFont="1" applyFill="1" applyBorder="1" applyAlignment="1">
      <alignment horizontal="center" vertical="center" wrapText="1"/>
    </xf>
    <xf numFmtId="0" fontId="15" fillId="0" borderId="156" xfId="0" applyFont="1" applyBorder="1" applyAlignment="1">
      <alignment horizontal="center" vertical="center" wrapText="1"/>
    </xf>
    <xf numFmtId="0" fontId="50" fillId="2" borderId="173" xfId="0" applyFont="1" applyFill="1" applyBorder="1" applyAlignment="1">
      <alignment horizontal="center" vertical="center" wrapText="1"/>
    </xf>
    <xf numFmtId="0" fontId="31" fillId="2" borderId="176" xfId="0" applyFont="1" applyFill="1" applyBorder="1" applyAlignment="1">
      <alignment horizontal="center" vertical="center" wrapText="1"/>
    </xf>
    <xf numFmtId="0" fontId="31" fillId="2" borderId="177" xfId="0" applyFont="1" applyFill="1" applyBorder="1" applyAlignment="1">
      <alignment horizontal="center" vertical="center" wrapText="1"/>
    </xf>
    <xf numFmtId="0" fontId="31" fillId="2" borderId="172" xfId="0" applyFont="1" applyFill="1" applyBorder="1" applyAlignment="1">
      <alignment horizontal="center" vertical="center" wrapText="1"/>
    </xf>
    <xf numFmtId="0" fontId="31" fillId="2" borderId="6" xfId="0" applyFont="1" applyFill="1" applyBorder="1" applyAlignment="1">
      <alignment horizontal="center" vertical="center" wrapText="1"/>
    </xf>
    <xf numFmtId="0" fontId="31" fillId="2" borderId="87" xfId="0" applyFont="1" applyFill="1" applyBorder="1" applyAlignment="1">
      <alignment horizontal="center" vertical="center" wrapText="1"/>
    </xf>
    <xf numFmtId="0" fontId="51" fillId="2" borderId="14" xfId="0" applyFont="1" applyFill="1" applyBorder="1" applyAlignment="1">
      <alignment horizontal="center" vertical="center" wrapText="1"/>
    </xf>
    <xf numFmtId="0" fontId="51" fillId="2" borderId="160" xfId="0" applyFont="1" applyFill="1" applyBorder="1" applyAlignment="1">
      <alignment horizontal="center" vertical="center" wrapText="1"/>
    </xf>
    <xf numFmtId="0" fontId="51" fillId="2" borderId="3" xfId="0" applyFont="1" applyFill="1" applyBorder="1" applyAlignment="1">
      <alignment horizontal="center" vertical="center" wrapText="1"/>
    </xf>
    <xf numFmtId="0" fontId="51" fillId="2" borderId="151" xfId="0" applyFont="1" applyFill="1" applyBorder="1" applyAlignment="1">
      <alignment horizontal="center" vertical="center" wrapText="1"/>
    </xf>
    <xf numFmtId="0" fontId="51" fillId="2" borderId="178" xfId="0" applyFont="1" applyFill="1" applyBorder="1" applyAlignment="1">
      <alignment horizontal="center" vertical="center" wrapText="1"/>
    </xf>
    <xf numFmtId="0" fontId="51" fillId="2" borderId="179" xfId="0" applyFont="1" applyFill="1" applyBorder="1" applyAlignment="1">
      <alignment horizontal="center" vertical="center" wrapText="1"/>
    </xf>
    <xf numFmtId="0" fontId="51" fillId="2" borderId="95" xfId="0" applyFont="1" applyFill="1" applyBorder="1" applyAlignment="1">
      <alignment horizontal="center" vertical="center" wrapText="1"/>
    </xf>
    <xf numFmtId="0" fontId="51" fillId="2" borderId="172" xfId="0" applyFont="1" applyFill="1" applyBorder="1" applyAlignment="1">
      <alignment horizontal="center" vertical="center" wrapText="1"/>
    </xf>
    <xf numFmtId="0" fontId="51" fillId="2" borderId="6" xfId="0" applyFont="1" applyFill="1" applyBorder="1" applyAlignment="1">
      <alignment horizontal="center" vertical="center" wrapText="1"/>
    </xf>
    <xf numFmtId="0" fontId="51" fillId="2" borderId="87" xfId="0" applyFont="1" applyFill="1" applyBorder="1" applyAlignment="1">
      <alignment horizontal="center" vertical="center" wrapText="1"/>
    </xf>
    <xf numFmtId="0" fontId="10" fillId="0" borderId="180" xfId="0" applyFont="1" applyBorder="1" applyAlignment="1">
      <alignment horizontal="center" vertical="center" wrapText="1"/>
    </xf>
    <xf numFmtId="0" fontId="10" fillId="0" borderId="13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right" wrapText="1"/>
    </xf>
    <xf numFmtId="0" fontId="15" fillId="0" borderId="142" xfId="0" applyFont="1" applyBorder="1" applyAlignment="1">
      <alignment horizontal="center" vertical="center" textRotation="90" wrapText="1"/>
    </xf>
    <xf numFmtId="0" fontId="11" fillId="0" borderId="46" xfId="0" applyFont="1" applyBorder="1" applyAlignment="1">
      <alignment/>
    </xf>
    <xf numFmtId="0" fontId="11" fillId="0" borderId="56" xfId="0" applyFont="1" applyBorder="1" applyAlignment="1">
      <alignment/>
    </xf>
    <xf numFmtId="0" fontId="15" fillId="0" borderId="57" xfId="0" applyFont="1" applyBorder="1" applyAlignment="1">
      <alignment horizontal="center" vertical="center" textRotation="90" wrapText="1"/>
    </xf>
    <xf numFmtId="0" fontId="15" fillId="0" borderId="18" xfId="0" applyFont="1" applyBorder="1" applyAlignment="1">
      <alignment/>
    </xf>
    <xf numFmtId="0" fontId="15" fillId="0" borderId="137" xfId="0" applyFont="1" applyBorder="1" applyAlignment="1">
      <alignment horizontal="center" vertical="center" textRotation="90" wrapText="1"/>
    </xf>
    <xf numFmtId="0" fontId="15" fillId="0" borderId="181" xfId="0" applyFont="1" applyBorder="1" applyAlignment="1">
      <alignment horizontal="center" vertical="center" textRotation="90" wrapText="1"/>
    </xf>
    <xf numFmtId="0" fontId="15" fillId="0" borderId="33" xfId="0" applyFont="1" applyBorder="1" applyAlignment="1">
      <alignment horizontal="center" vertical="center" textRotation="90" wrapText="1"/>
    </xf>
    <xf numFmtId="0" fontId="15" fillId="0" borderId="91" xfId="0" applyFont="1" applyBorder="1" applyAlignment="1">
      <alignment horizontal="center" vertical="center" textRotation="90" wrapText="1"/>
    </xf>
    <xf numFmtId="0" fontId="15" fillId="0" borderId="182" xfId="0" applyFont="1" applyBorder="1" applyAlignment="1">
      <alignment horizontal="center" vertical="center" textRotation="90" wrapText="1"/>
    </xf>
    <xf numFmtId="0" fontId="15" fillId="0" borderId="87" xfId="0" applyFont="1" applyBorder="1" applyAlignment="1">
      <alignment horizontal="center" vertical="center" textRotation="90" wrapText="1"/>
    </xf>
    <xf numFmtId="0" fontId="15" fillId="0" borderId="56" xfId="0" applyFont="1" applyBorder="1" applyAlignment="1">
      <alignment horizontal="center" vertical="center" textRotation="90" wrapText="1"/>
    </xf>
    <xf numFmtId="0" fontId="15" fillId="0" borderId="16" xfId="0" applyFont="1" applyBorder="1" applyAlignment="1">
      <alignment/>
    </xf>
    <xf numFmtId="0" fontId="52" fillId="0" borderId="0" xfId="0" applyFont="1" applyBorder="1" applyAlignment="1">
      <alignment horizontal="center" vertical="center" wrapText="1"/>
    </xf>
    <xf numFmtId="0" fontId="25" fillId="0" borderId="149" xfId="0" applyFont="1" applyBorder="1" applyAlignment="1">
      <alignment horizontal="center" vertical="center" wrapText="1" readingOrder="2"/>
    </xf>
    <xf numFmtId="0" fontId="25" fillId="0" borderId="108" xfId="0" applyFont="1" applyBorder="1" applyAlignment="1">
      <alignment wrapText="1"/>
    </xf>
    <xf numFmtId="0" fontId="25" fillId="0" borderId="144" xfId="0" applyFont="1" applyBorder="1" applyAlignment="1">
      <alignment wrapText="1"/>
    </xf>
    <xf numFmtId="0" fontId="15" fillId="0" borderId="46" xfId="0" applyFont="1" applyBorder="1" applyAlignment="1">
      <alignment horizontal="center" vertical="center" textRotation="90" wrapText="1"/>
    </xf>
    <xf numFmtId="0" fontId="15" fillId="2" borderId="183" xfId="0" applyFont="1" applyFill="1" applyBorder="1" applyAlignment="1">
      <alignment horizontal="center" vertical="center" textRotation="90" wrapText="1"/>
    </xf>
    <xf numFmtId="0" fontId="15" fillId="2" borderId="16" xfId="0" applyFont="1" applyFill="1" applyBorder="1" applyAlignment="1">
      <alignment/>
    </xf>
    <xf numFmtId="0" fontId="15" fillId="0" borderId="183" xfId="0" applyFont="1" applyBorder="1" applyAlignment="1">
      <alignment horizontal="center" vertical="center" textRotation="90" wrapText="1"/>
    </xf>
    <xf numFmtId="0" fontId="15" fillId="0" borderId="99" xfId="0" applyFont="1" applyBorder="1" applyAlignment="1">
      <alignment horizontal="center" vertical="center" textRotation="90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5" fillId="0" borderId="98" xfId="0" applyFont="1" applyBorder="1" applyAlignment="1">
      <alignment horizontal="center" vertical="center" textRotation="90" wrapText="1"/>
    </xf>
    <xf numFmtId="0" fontId="15" fillId="0" borderId="183" xfId="0" applyFont="1" applyBorder="1" applyAlignment="1">
      <alignment horizontal="center" vertical="center" wrapText="1"/>
    </xf>
    <xf numFmtId="0" fontId="15" fillId="0" borderId="183" xfId="0" applyFont="1" applyBorder="1" applyAlignment="1">
      <alignment/>
    </xf>
    <xf numFmtId="0" fontId="15" fillId="0" borderId="184" xfId="0" applyFont="1" applyBorder="1" applyAlignment="1">
      <alignment/>
    </xf>
    <xf numFmtId="0" fontId="15" fillId="0" borderId="149" xfId="0" applyFont="1" applyBorder="1" applyAlignment="1">
      <alignment horizontal="center" vertical="center" textRotation="90" wrapText="1"/>
    </xf>
    <xf numFmtId="0" fontId="15" fillId="0" borderId="108" xfId="0" applyFont="1" applyBorder="1" applyAlignment="1">
      <alignment horizontal="center" vertical="center" textRotation="90" wrapText="1"/>
    </xf>
    <xf numFmtId="0" fontId="15" fillId="0" borderId="13" xfId="0" applyFont="1" applyBorder="1" applyAlignment="1">
      <alignment horizontal="center" vertical="center" textRotation="90" wrapText="1"/>
    </xf>
    <xf numFmtId="0" fontId="15" fillId="0" borderId="56" xfId="0" applyFont="1" applyBorder="1" applyAlignment="1">
      <alignment horizontal="justify" vertical="justify" textRotation="90" wrapText="1"/>
    </xf>
    <xf numFmtId="0" fontId="15" fillId="0" borderId="185" xfId="0" applyFont="1" applyBorder="1" applyAlignment="1">
      <alignment horizontal="center" vertical="center" wrapText="1"/>
    </xf>
    <xf numFmtId="0" fontId="15" fillId="0" borderId="186" xfId="0" applyFont="1" applyBorder="1" applyAlignment="1">
      <alignment horizontal="center" vertical="center" wrapText="1"/>
    </xf>
    <xf numFmtId="0" fontId="14" fillId="3" borderId="89" xfId="0" applyFont="1" applyFill="1" applyBorder="1" applyAlignment="1">
      <alignment horizontal="center" vertical="center"/>
    </xf>
    <xf numFmtId="0" fontId="15" fillId="0" borderId="187" xfId="0" applyFont="1" applyBorder="1" applyAlignment="1">
      <alignment horizontal="center" vertical="center" wrapText="1"/>
    </xf>
    <xf numFmtId="0" fontId="25" fillId="0" borderId="187" xfId="0" applyFont="1" applyBorder="1" applyAlignment="1">
      <alignment horizontal="center" vertical="center" wrapText="1"/>
    </xf>
    <xf numFmtId="0" fontId="25" fillId="0" borderId="104" xfId="0" applyFont="1" applyBorder="1" applyAlignment="1">
      <alignment horizontal="center" vertical="center" wrapText="1"/>
    </xf>
    <xf numFmtId="0" fontId="10" fillId="0" borderId="18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13" fillId="7" borderId="0" xfId="0" applyFont="1" applyFill="1" applyBorder="1" applyAlignment="1">
      <alignment horizontal="center" vertical="center" wrapText="1"/>
    </xf>
    <xf numFmtId="0" fontId="9" fillId="3" borderId="45" xfId="0" applyFont="1" applyFill="1" applyBorder="1" applyAlignment="1">
      <alignment horizontal="center" vertical="center" wrapText="1"/>
    </xf>
    <xf numFmtId="0" fontId="41" fillId="2" borderId="185" xfId="0" applyFont="1" applyFill="1" applyBorder="1" applyAlignment="1">
      <alignment horizontal="center" vertical="center" wrapText="1"/>
    </xf>
    <xf numFmtId="0" fontId="39" fillId="0" borderId="185" xfId="0" applyFont="1" applyBorder="1" applyAlignment="1">
      <alignment horizontal="center" vertical="center" wrapText="1"/>
    </xf>
    <xf numFmtId="0" fontId="39" fillId="0" borderId="185" xfId="0" applyFont="1" applyBorder="1" applyAlignment="1">
      <alignment wrapText="1"/>
    </xf>
    <xf numFmtId="0" fontId="39" fillId="0" borderId="187" xfId="0" applyFont="1" applyBorder="1" applyAlignment="1">
      <alignment wrapText="1"/>
    </xf>
    <xf numFmtId="0" fontId="41" fillId="2" borderId="137" xfId="0" applyFont="1" applyFill="1" applyBorder="1" applyAlignment="1">
      <alignment horizontal="center" vertical="center" wrapText="1"/>
    </xf>
    <xf numFmtId="0" fontId="41" fillId="2" borderId="138" xfId="0" applyFont="1" applyFill="1" applyBorder="1" applyAlignment="1">
      <alignment horizontal="center" vertical="center"/>
    </xf>
    <xf numFmtId="2" fontId="10" fillId="0" borderId="43" xfId="0" applyNumberFormat="1" applyFont="1" applyFill="1" applyBorder="1" applyAlignment="1">
      <alignment horizontal="center" vertical="center"/>
    </xf>
    <xf numFmtId="0" fontId="25" fillId="2" borderId="189" xfId="21" applyFont="1" applyFill="1" applyBorder="1" applyAlignment="1">
      <alignment horizontal="left" vertical="center" wrapText="1"/>
      <protection/>
    </xf>
    <xf numFmtId="0" fontId="0" fillId="2" borderId="189" xfId="0" applyFill="1" applyBorder="1" applyAlignment="1">
      <alignment horizontal="left" vertical="center" wrapText="1"/>
    </xf>
    <xf numFmtId="0" fontId="17" fillId="2" borderId="54" xfId="0" applyFont="1" applyFill="1" applyBorder="1" applyAlignment="1">
      <alignment horizontal="left" vertical="center" wrapText="1"/>
    </xf>
    <xf numFmtId="0" fontId="0" fillId="2" borderId="54" xfId="0" applyFill="1" applyBorder="1" applyAlignment="1">
      <alignment horizontal="left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zoomScale="75" zoomScaleNormal="75" workbookViewId="0" topLeftCell="A16">
      <selection activeCell="A34" sqref="A34:K34"/>
    </sheetView>
  </sheetViews>
  <sheetFormatPr defaultColWidth="9.140625" defaultRowHeight="12.75"/>
  <cols>
    <col min="1" max="11" width="12.7109375" style="463" customWidth="1"/>
    <col min="12" max="12" width="20.140625" style="461" customWidth="1"/>
    <col min="13" max="13" width="11.7109375" style="461" customWidth="1"/>
    <col min="14" max="16384" width="9.140625" style="463" customWidth="1"/>
  </cols>
  <sheetData>
    <row r="1" spans="1:13" s="460" customFormat="1" ht="18">
      <c r="A1" s="637" t="s">
        <v>524</v>
      </c>
      <c r="B1" s="638"/>
      <c r="C1" s="457"/>
      <c r="D1" s="457"/>
      <c r="E1" s="457"/>
      <c r="F1" s="457"/>
      <c r="G1" s="457"/>
      <c r="H1" s="457"/>
      <c r="I1" s="457"/>
      <c r="J1" s="457"/>
      <c r="K1" s="458"/>
      <c r="L1" s="459" t="s">
        <v>525</v>
      </c>
      <c r="M1" s="459" t="s">
        <v>526</v>
      </c>
    </row>
    <row r="2" spans="1:13" s="464" customFormat="1" ht="30" customHeight="1">
      <c r="A2" s="639" t="s">
        <v>527</v>
      </c>
      <c r="B2" s="639"/>
      <c r="C2" s="639"/>
      <c r="D2" s="639"/>
      <c r="E2" s="639"/>
      <c r="F2" s="639"/>
      <c r="G2" s="639"/>
      <c r="H2" s="639"/>
      <c r="I2" s="639"/>
      <c r="J2" s="639"/>
      <c r="K2" s="639"/>
      <c r="L2" s="456" t="s">
        <v>528</v>
      </c>
      <c r="M2" s="456">
        <v>1</v>
      </c>
    </row>
    <row r="3" spans="1:13" s="464" customFormat="1" ht="30" customHeight="1">
      <c r="A3" s="636" t="s">
        <v>530</v>
      </c>
      <c r="B3" s="636"/>
      <c r="C3" s="636"/>
      <c r="D3" s="636"/>
      <c r="E3" s="636"/>
      <c r="F3" s="636"/>
      <c r="G3" s="636"/>
      <c r="H3" s="636"/>
      <c r="I3" s="636"/>
      <c r="J3" s="636"/>
      <c r="K3" s="636"/>
      <c r="L3" s="456" t="s">
        <v>129</v>
      </c>
      <c r="M3" s="456">
        <v>2</v>
      </c>
    </row>
    <row r="4" spans="1:13" s="464" customFormat="1" ht="30" customHeight="1">
      <c r="A4" s="636" t="s">
        <v>98</v>
      </c>
      <c r="B4" s="636"/>
      <c r="C4" s="636"/>
      <c r="D4" s="636"/>
      <c r="E4" s="636"/>
      <c r="F4" s="636"/>
      <c r="G4" s="636"/>
      <c r="H4" s="636"/>
      <c r="I4" s="636"/>
      <c r="J4" s="636"/>
      <c r="K4" s="636"/>
      <c r="L4" s="456" t="s">
        <v>529</v>
      </c>
      <c r="M4" s="456">
        <v>3</v>
      </c>
    </row>
    <row r="5" spans="1:13" s="464" customFormat="1" ht="30" customHeight="1">
      <c r="A5" s="639" t="s">
        <v>532</v>
      </c>
      <c r="B5" s="639"/>
      <c r="C5" s="639"/>
      <c r="D5" s="639"/>
      <c r="E5" s="639"/>
      <c r="F5" s="639"/>
      <c r="G5" s="639"/>
      <c r="H5" s="639"/>
      <c r="I5" s="639"/>
      <c r="J5" s="639"/>
      <c r="K5" s="639"/>
      <c r="L5" s="456" t="s">
        <v>531</v>
      </c>
      <c r="M5" s="456">
        <v>4</v>
      </c>
    </row>
    <row r="6" spans="1:13" s="464" customFormat="1" ht="30" customHeight="1">
      <c r="A6" s="639" t="s">
        <v>534</v>
      </c>
      <c r="B6" s="639"/>
      <c r="C6" s="639"/>
      <c r="D6" s="639"/>
      <c r="E6" s="639"/>
      <c r="F6" s="639"/>
      <c r="G6" s="639"/>
      <c r="H6" s="639"/>
      <c r="I6" s="639"/>
      <c r="J6" s="639"/>
      <c r="K6" s="639"/>
      <c r="L6" s="456" t="s">
        <v>533</v>
      </c>
      <c r="M6" s="456">
        <v>5</v>
      </c>
    </row>
    <row r="7" spans="1:13" s="464" customFormat="1" ht="30" customHeight="1">
      <c r="A7" s="639" t="s">
        <v>535</v>
      </c>
      <c r="B7" s="639"/>
      <c r="C7" s="639"/>
      <c r="D7" s="639"/>
      <c r="E7" s="639"/>
      <c r="F7" s="639"/>
      <c r="G7" s="639"/>
      <c r="H7" s="639"/>
      <c r="I7" s="639"/>
      <c r="J7" s="639"/>
      <c r="K7" s="639"/>
      <c r="L7" s="456" t="s">
        <v>536</v>
      </c>
      <c r="M7" s="456">
        <v>6</v>
      </c>
    </row>
    <row r="8" spans="1:13" s="464" customFormat="1" ht="30" customHeight="1">
      <c r="A8" s="636" t="s">
        <v>97</v>
      </c>
      <c r="B8" s="636"/>
      <c r="C8" s="636"/>
      <c r="D8" s="636"/>
      <c r="E8" s="636"/>
      <c r="F8" s="636"/>
      <c r="G8" s="636"/>
      <c r="H8" s="636"/>
      <c r="I8" s="636"/>
      <c r="J8" s="636"/>
      <c r="K8" s="636"/>
      <c r="L8" s="456" t="s">
        <v>537</v>
      </c>
      <c r="M8" s="456">
        <v>7</v>
      </c>
    </row>
    <row r="9" spans="1:13" s="464" customFormat="1" ht="30" customHeight="1">
      <c r="A9" s="639" t="s">
        <v>539</v>
      </c>
      <c r="B9" s="639"/>
      <c r="C9" s="639"/>
      <c r="D9" s="639"/>
      <c r="E9" s="639"/>
      <c r="F9" s="639"/>
      <c r="G9" s="639"/>
      <c r="H9" s="639"/>
      <c r="I9" s="639"/>
      <c r="J9" s="639"/>
      <c r="K9" s="639"/>
      <c r="L9" s="456" t="s">
        <v>538</v>
      </c>
      <c r="M9" s="456">
        <v>8</v>
      </c>
    </row>
    <row r="10" spans="1:13" s="464" customFormat="1" ht="30" customHeight="1">
      <c r="A10" s="639" t="s">
        <v>540</v>
      </c>
      <c r="B10" s="639"/>
      <c r="C10" s="639"/>
      <c r="D10" s="639"/>
      <c r="E10" s="639"/>
      <c r="F10" s="639"/>
      <c r="G10" s="639"/>
      <c r="H10" s="639"/>
      <c r="I10" s="639"/>
      <c r="J10" s="639"/>
      <c r="K10" s="639"/>
      <c r="L10" s="456" t="s">
        <v>541</v>
      </c>
      <c r="M10" s="456">
        <v>9</v>
      </c>
    </row>
    <row r="11" spans="1:13" s="464" customFormat="1" ht="30" customHeight="1">
      <c r="A11" s="636" t="s">
        <v>95</v>
      </c>
      <c r="B11" s="636"/>
      <c r="C11" s="636"/>
      <c r="D11" s="636"/>
      <c r="E11" s="636"/>
      <c r="F11" s="636"/>
      <c r="G11" s="636"/>
      <c r="H11" s="636"/>
      <c r="I11" s="636"/>
      <c r="J11" s="636"/>
      <c r="K11" s="636"/>
      <c r="L11" s="456" t="s">
        <v>542</v>
      </c>
      <c r="M11" s="456">
        <v>10</v>
      </c>
    </row>
    <row r="12" spans="1:13" s="464" customFormat="1" ht="30" customHeight="1">
      <c r="A12" s="639" t="s">
        <v>543</v>
      </c>
      <c r="B12" s="639"/>
      <c r="C12" s="639"/>
      <c r="D12" s="639"/>
      <c r="E12" s="639"/>
      <c r="F12" s="639"/>
      <c r="G12" s="639"/>
      <c r="H12" s="639"/>
      <c r="I12" s="639"/>
      <c r="J12" s="639"/>
      <c r="K12" s="639"/>
      <c r="L12" s="456" t="s">
        <v>544</v>
      </c>
      <c r="M12" s="456">
        <v>11</v>
      </c>
    </row>
    <row r="13" spans="1:13" s="464" customFormat="1" ht="30" customHeight="1">
      <c r="A13" s="639" t="s">
        <v>545</v>
      </c>
      <c r="B13" s="639"/>
      <c r="C13" s="639"/>
      <c r="D13" s="639"/>
      <c r="E13" s="639"/>
      <c r="F13" s="639"/>
      <c r="G13" s="639"/>
      <c r="H13" s="639"/>
      <c r="I13" s="639"/>
      <c r="J13" s="639"/>
      <c r="K13" s="639"/>
      <c r="L13" s="456" t="s">
        <v>546</v>
      </c>
      <c r="M13" s="456">
        <v>12</v>
      </c>
    </row>
    <row r="14" spans="1:13" s="464" customFormat="1" ht="30" customHeight="1">
      <c r="A14" s="636" t="s">
        <v>40</v>
      </c>
      <c r="B14" s="636"/>
      <c r="C14" s="636"/>
      <c r="D14" s="636"/>
      <c r="E14" s="636"/>
      <c r="F14" s="636"/>
      <c r="G14" s="636"/>
      <c r="H14" s="636"/>
      <c r="I14" s="636"/>
      <c r="J14" s="636"/>
      <c r="K14" s="636"/>
      <c r="L14" s="456" t="s">
        <v>547</v>
      </c>
      <c r="M14" s="456">
        <v>13</v>
      </c>
    </row>
    <row r="15" spans="1:13" s="464" customFormat="1" ht="30" customHeight="1">
      <c r="A15" s="639" t="s">
        <v>548</v>
      </c>
      <c r="B15" s="639"/>
      <c r="C15" s="639"/>
      <c r="D15" s="639"/>
      <c r="E15" s="639"/>
      <c r="F15" s="639"/>
      <c r="G15" s="639"/>
      <c r="H15" s="639"/>
      <c r="I15" s="639"/>
      <c r="J15" s="639"/>
      <c r="K15" s="639"/>
      <c r="L15" s="456" t="s">
        <v>549</v>
      </c>
      <c r="M15" s="456">
        <v>14</v>
      </c>
    </row>
    <row r="16" spans="1:13" s="464" customFormat="1" ht="30" customHeight="1">
      <c r="A16" s="639" t="s">
        <v>552</v>
      </c>
      <c r="B16" s="639"/>
      <c r="C16" s="639"/>
      <c r="D16" s="639"/>
      <c r="E16" s="639"/>
      <c r="F16" s="639"/>
      <c r="G16" s="639"/>
      <c r="H16" s="639"/>
      <c r="I16" s="639"/>
      <c r="J16" s="639"/>
      <c r="K16" s="639"/>
      <c r="L16" s="456" t="s">
        <v>550</v>
      </c>
      <c r="M16" s="456">
        <v>15</v>
      </c>
    </row>
    <row r="17" spans="1:13" s="464" customFormat="1" ht="30" customHeight="1">
      <c r="A17" s="636" t="s">
        <v>94</v>
      </c>
      <c r="B17" s="636"/>
      <c r="C17" s="636"/>
      <c r="D17" s="636"/>
      <c r="E17" s="636"/>
      <c r="F17" s="636"/>
      <c r="G17" s="636"/>
      <c r="H17" s="636"/>
      <c r="I17" s="636"/>
      <c r="J17" s="636"/>
      <c r="K17" s="636"/>
      <c r="L17" s="456" t="s">
        <v>551</v>
      </c>
      <c r="M17" s="456">
        <v>16</v>
      </c>
    </row>
    <row r="18" spans="1:13" s="464" customFormat="1" ht="30" customHeight="1">
      <c r="A18" s="639" t="s">
        <v>553</v>
      </c>
      <c r="B18" s="639"/>
      <c r="C18" s="639"/>
      <c r="D18" s="639"/>
      <c r="E18" s="639"/>
      <c r="F18" s="639"/>
      <c r="G18" s="639"/>
      <c r="H18" s="639"/>
      <c r="I18" s="639"/>
      <c r="J18" s="639"/>
      <c r="K18" s="639"/>
      <c r="L18" s="456" t="s">
        <v>554</v>
      </c>
      <c r="M18" s="456">
        <v>17</v>
      </c>
    </row>
    <row r="19" spans="1:13" s="464" customFormat="1" ht="30" customHeight="1">
      <c r="A19" s="636" t="s">
        <v>96</v>
      </c>
      <c r="B19" s="636"/>
      <c r="C19" s="636"/>
      <c r="D19" s="636"/>
      <c r="E19" s="636"/>
      <c r="F19" s="636"/>
      <c r="G19" s="636"/>
      <c r="H19" s="636"/>
      <c r="I19" s="636"/>
      <c r="J19" s="636"/>
      <c r="K19" s="636"/>
      <c r="L19" s="456" t="s">
        <v>555</v>
      </c>
      <c r="M19" s="456">
        <v>18</v>
      </c>
    </row>
    <row r="20" spans="1:13" s="464" customFormat="1" ht="30" customHeight="1">
      <c r="A20" s="639" t="s">
        <v>556</v>
      </c>
      <c r="B20" s="639"/>
      <c r="C20" s="639"/>
      <c r="D20" s="639"/>
      <c r="E20" s="639"/>
      <c r="F20" s="639"/>
      <c r="G20" s="639"/>
      <c r="H20" s="639"/>
      <c r="I20" s="639"/>
      <c r="J20" s="639"/>
      <c r="K20" s="639"/>
      <c r="L20" s="456" t="s">
        <v>557</v>
      </c>
      <c r="M20" s="456">
        <v>19</v>
      </c>
    </row>
    <row r="21" spans="1:13" s="464" customFormat="1" ht="30" customHeight="1">
      <c r="A21" s="639" t="s">
        <v>558</v>
      </c>
      <c r="B21" s="639"/>
      <c r="C21" s="639"/>
      <c r="D21" s="639"/>
      <c r="E21" s="639"/>
      <c r="F21" s="639"/>
      <c r="G21" s="639"/>
      <c r="H21" s="639"/>
      <c r="I21" s="639"/>
      <c r="J21" s="639"/>
      <c r="K21" s="639"/>
      <c r="L21" s="456" t="s">
        <v>559</v>
      </c>
      <c r="M21" s="456">
        <v>20</v>
      </c>
    </row>
    <row r="22" spans="1:13" s="464" customFormat="1" ht="30" customHeight="1">
      <c r="A22" s="639" t="s">
        <v>560</v>
      </c>
      <c r="B22" s="639"/>
      <c r="C22" s="639"/>
      <c r="D22" s="639"/>
      <c r="E22" s="639"/>
      <c r="F22" s="639"/>
      <c r="G22" s="639"/>
      <c r="H22" s="639"/>
      <c r="I22" s="639"/>
      <c r="J22" s="639"/>
      <c r="K22" s="639"/>
      <c r="L22" s="456" t="s">
        <v>561</v>
      </c>
      <c r="M22" s="456">
        <v>21</v>
      </c>
    </row>
    <row r="23" spans="1:13" s="464" customFormat="1" ht="30" customHeight="1">
      <c r="A23" s="640" t="s">
        <v>562</v>
      </c>
      <c r="B23" s="640"/>
      <c r="C23" s="640"/>
      <c r="D23" s="640"/>
      <c r="E23" s="640"/>
      <c r="F23" s="640"/>
      <c r="G23" s="640"/>
      <c r="H23" s="640"/>
      <c r="I23" s="640"/>
      <c r="J23" s="640"/>
      <c r="K23" s="640"/>
      <c r="L23" s="456" t="s">
        <v>563</v>
      </c>
      <c r="M23" s="456">
        <v>22</v>
      </c>
    </row>
    <row r="24" spans="1:13" s="464" customFormat="1" ht="30" customHeight="1">
      <c r="A24" s="636" t="s">
        <v>124</v>
      </c>
      <c r="B24" s="636"/>
      <c r="C24" s="636"/>
      <c r="D24" s="636"/>
      <c r="E24" s="636"/>
      <c r="F24" s="636"/>
      <c r="G24" s="636"/>
      <c r="H24" s="636"/>
      <c r="I24" s="636"/>
      <c r="J24" s="636"/>
      <c r="K24" s="636"/>
      <c r="L24" s="456" t="s">
        <v>564</v>
      </c>
      <c r="M24" s="456">
        <v>23</v>
      </c>
    </row>
    <row r="25" spans="1:13" s="464" customFormat="1" ht="30" customHeight="1">
      <c r="A25" s="639" t="s">
        <v>125</v>
      </c>
      <c r="B25" s="639"/>
      <c r="C25" s="639"/>
      <c r="D25" s="639"/>
      <c r="E25" s="639"/>
      <c r="F25" s="639"/>
      <c r="G25" s="639"/>
      <c r="H25" s="639"/>
      <c r="I25" s="639"/>
      <c r="J25" s="639"/>
      <c r="K25" s="639"/>
      <c r="L25" s="456" t="s">
        <v>126</v>
      </c>
      <c r="M25" s="456">
        <v>24</v>
      </c>
    </row>
    <row r="26" spans="1:13" s="464" customFormat="1" ht="30" customHeight="1">
      <c r="A26" s="639" t="s">
        <v>127</v>
      </c>
      <c r="B26" s="639"/>
      <c r="C26" s="639"/>
      <c r="D26" s="639"/>
      <c r="E26" s="639"/>
      <c r="F26" s="639"/>
      <c r="G26" s="639"/>
      <c r="H26" s="639"/>
      <c r="I26" s="639"/>
      <c r="J26" s="639"/>
      <c r="K26" s="639"/>
      <c r="L26" s="456" t="s">
        <v>128</v>
      </c>
      <c r="M26" s="456">
        <v>25</v>
      </c>
    </row>
    <row r="27" spans="1:13" s="464" customFormat="1" ht="30" customHeight="1">
      <c r="A27" s="639" t="s">
        <v>565</v>
      </c>
      <c r="B27" s="639"/>
      <c r="C27" s="639"/>
      <c r="D27" s="639"/>
      <c r="E27" s="639"/>
      <c r="F27" s="639"/>
      <c r="G27" s="639"/>
      <c r="H27" s="639"/>
      <c r="I27" s="639"/>
      <c r="J27" s="639"/>
      <c r="K27" s="639"/>
      <c r="L27" s="456" t="s">
        <v>566</v>
      </c>
      <c r="M27" s="456">
        <v>26</v>
      </c>
    </row>
    <row r="28" spans="1:13" s="464" customFormat="1" ht="30" customHeight="1">
      <c r="A28" s="639" t="s">
        <v>580</v>
      </c>
      <c r="B28" s="639"/>
      <c r="C28" s="639"/>
      <c r="D28" s="639"/>
      <c r="E28" s="639"/>
      <c r="F28" s="639"/>
      <c r="G28" s="639"/>
      <c r="H28" s="639"/>
      <c r="I28" s="639"/>
      <c r="J28" s="639"/>
      <c r="K28" s="639"/>
      <c r="L28" s="456" t="s">
        <v>567</v>
      </c>
      <c r="M28" s="456">
        <v>27</v>
      </c>
    </row>
    <row r="29" spans="1:13" s="464" customFormat="1" ht="30" customHeight="1">
      <c r="A29" s="639" t="s">
        <v>581</v>
      </c>
      <c r="B29" s="639"/>
      <c r="C29" s="639"/>
      <c r="D29" s="639"/>
      <c r="E29" s="639"/>
      <c r="F29" s="639"/>
      <c r="G29" s="639"/>
      <c r="H29" s="639"/>
      <c r="I29" s="639"/>
      <c r="J29" s="639"/>
      <c r="K29" s="639"/>
      <c r="L29" s="456" t="s">
        <v>568</v>
      </c>
      <c r="M29" s="456">
        <v>28</v>
      </c>
    </row>
    <row r="30" spans="1:13" s="464" customFormat="1" ht="30" customHeight="1">
      <c r="A30" s="639" t="s">
        <v>569</v>
      </c>
      <c r="B30" s="639"/>
      <c r="C30" s="639"/>
      <c r="D30" s="639"/>
      <c r="E30" s="639"/>
      <c r="F30" s="639"/>
      <c r="G30" s="639"/>
      <c r="H30" s="639"/>
      <c r="I30" s="639"/>
      <c r="J30" s="639"/>
      <c r="K30" s="639"/>
      <c r="L30" s="456" t="s">
        <v>570</v>
      </c>
      <c r="M30" s="456">
        <v>29</v>
      </c>
    </row>
    <row r="31" spans="1:13" s="464" customFormat="1" ht="30" customHeight="1">
      <c r="A31" s="639" t="s">
        <v>569</v>
      </c>
      <c r="B31" s="639"/>
      <c r="C31" s="639"/>
      <c r="D31" s="639"/>
      <c r="E31" s="639"/>
      <c r="F31" s="639"/>
      <c r="G31" s="639"/>
      <c r="H31" s="639"/>
      <c r="I31" s="639"/>
      <c r="J31" s="639"/>
      <c r="K31" s="639"/>
      <c r="L31" s="465" t="s">
        <v>39</v>
      </c>
      <c r="M31" s="456">
        <v>30</v>
      </c>
    </row>
    <row r="32" spans="1:13" s="464" customFormat="1" ht="30" customHeight="1">
      <c r="A32" s="639" t="s">
        <v>609</v>
      </c>
      <c r="B32" s="639"/>
      <c r="C32" s="639"/>
      <c r="D32" s="639"/>
      <c r="E32" s="639"/>
      <c r="F32" s="639"/>
      <c r="G32" s="639"/>
      <c r="H32" s="639"/>
      <c r="I32" s="639"/>
      <c r="J32" s="639"/>
      <c r="K32" s="639"/>
      <c r="L32" s="456" t="s">
        <v>571</v>
      </c>
      <c r="M32" s="456">
        <v>31</v>
      </c>
    </row>
    <row r="33" spans="1:13" s="464" customFormat="1" ht="30" customHeight="1">
      <c r="A33" s="639" t="s">
        <v>582</v>
      </c>
      <c r="B33" s="639"/>
      <c r="C33" s="639"/>
      <c r="D33" s="639"/>
      <c r="E33" s="639"/>
      <c r="F33" s="639"/>
      <c r="G33" s="639"/>
      <c r="H33" s="639"/>
      <c r="I33" s="639"/>
      <c r="J33" s="639"/>
      <c r="K33" s="639"/>
      <c r="L33" s="456" t="s">
        <v>572</v>
      </c>
      <c r="M33" s="456">
        <v>32</v>
      </c>
    </row>
    <row r="34" spans="1:13" s="464" customFormat="1" ht="30" customHeight="1">
      <c r="A34" s="640" t="s">
        <v>583</v>
      </c>
      <c r="B34" s="640"/>
      <c r="C34" s="640"/>
      <c r="D34" s="640"/>
      <c r="E34" s="640"/>
      <c r="F34" s="640"/>
      <c r="G34" s="640"/>
      <c r="H34" s="640"/>
      <c r="I34" s="640"/>
      <c r="J34" s="640"/>
      <c r="K34" s="640"/>
      <c r="L34" s="456" t="s">
        <v>573</v>
      </c>
      <c r="M34" s="456">
        <v>33</v>
      </c>
    </row>
    <row r="35" spans="1:13" s="464" customFormat="1" ht="30" customHeight="1">
      <c r="A35" s="639" t="s">
        <v>584</v>
      </c>
      <c r="B35" s="639"/>
      <c r="C35" s="639"/>
      <c r="D35" s="639"/>
      <c r="E35" s="639"/>
      <c r="F35" s="639"/>
      <c r="G35" s="639"/>
      <c r="H35" s="639"/>
      <c r="I35" s="639"/>
      <c r="J35" s="639"/>
      <c r="K35" s="639"/>
      <c r="L35" s="456" t="s">
        <v>574</v>
      </c>
      <c r="M35" s="456">
        <v>34</v>
      </c>
    </row>
    <row r="36" spans="1:13" s="464" customFormat="1" ht="30" customHeight="1">
      <c r="A36" s="639" t="s">
        <v>585</v>
      </c>
      <c r="B36" s="639"/>
      <c r="C36" s="639"/>
      <c r="D36" s="639"/>
      <c r="E36" s="639"/>
      <c r="F36" s="639"/>
      <c r="G36" s="639"/>
      <c r="H36" s="639"/>
      <c r="I36" s="639"/>
      <c r="J36" s="639"/>
      <c r="K36" s="639"/>
      <c r="L36" s="456" t="s">
        <v>575</v>
      </c>
      <c r="M36" s="456">
        <v>35</v>
      </c>
    </row>
    <row r="37" spans="1:13" s="464" customFormat="1" ht="30" customHeight="1">
      <c r="A37" s="639" t="s">
        <v>586</v>
      </c>
      <c r="B37" s="639"/>
      <c r="C37" s="639"/>
      <c r="D37" s="639"/>
      <c r="E37" s="639"/>
      <c r="F37" s="639"/>
      <c r="G37" s="639"/>
      <c r="H37" s="639"/>
      <c r="I37" s="639"/>
      <c r="J37" s="639"/>
      <c r="K37" s="639"/>
      <c r="L37" s="456" t="s">
        <v>576</v>
      </c>
      <c r="M37" s="456">
        <v>36</v>
      </c>
    </row>
    <row r="38" spans="1:13" s="464" customFormat="1" ht="30" customHeight="1">
      <c r="A38" s="639" t="s">
        <v>587</v>
      </c>
      <c r="B38" s="639"/>
      <c r="C38" s="639"/>
      <c r="D38" s="639"/>
      <c r="E38" s="639"/>
      <c r="F38" s="639"/>
      <c r="G38" s="639"/>
      <c r="H38" s="639"/>
      <c r="I38" s="639"/>
      <c r="J38" s="639"/>
      <c r="K38" s="639"/>
      <c r="L38" s="456" t="s">
        <v>577</v>
      </c>
      <c r="M38" s="456">
        <v>37</v>
      </c>
    </row>
    <row r="39" spans="1:13" s="464" customFormat="1" ht="30" customHeight="1">
      <c r="A39" s="639" t="s">
        <v>588</v>
      </c>
      <c r="B39" s="639"/>
      <c r="C39" s="639"/>
      <c r="D39" s="639"/>
      <c r="E39" s="639"/>
      <c r="F39" s="639"/>
      <c r="G39" s="639"/>
      <c r="H39" s="639"/>
      <c r="I39" s="639"/>
      <c r="J39" s="639"/>
      <c r="K39" s="639"/>
      <c r="L39" s="456" t="s">
        <v>578</v>
      </c>
      <c r="M39" s="456">
        <v>38</v>
      </c>
    </row>
    <row r="40" spans="1:13" s="464" customFormat="1" ht="30" customHeight="1">
      <c r="A40" s="639" t="s">
        <v>589</v>
      </c>
      <c r="B40" s="639"/>
      <c r="C40" s="639"/>
      <c r="D40" s="639"/>
      <c r="E40" s="639"/>
      <c r="F40" s="639"/>
      <c r="G40" s="639"/>
      <c r="H40" s="639"/>
      <c r="I40" s="639"/>
      <c r="J40" s="639"/>
      <c r="K40" s="639"/>
      <c r="L40" s="456" t="s">
        <v>579</v>
      </c>
      <c r="M40" s="456">
        <v>39</v>
      </c>
    </row>
    <row r="41" spans="1:13" s="464" customFormat="1" ht="30" customHeight="1">
      <c r="A41" s="639" t="s">
        <v>590</v>
      </c>
      <c r="B41" s="639"/>
      <c r="C41" s="639"/>
      <c r="D41" s="639"/>
      <c r="E41" s="639"/>
      <c r="F41" s="639"/>
      <c r="G41" s="639"/>
      <c r="H41" s="639"/>
      <c r="I41" s="639"/>
      <c r="J41" s="639"/>
      <c r="K41" s="639"/>
      <c r="L41" s="456" t="s">
        <v>591</v>
      </c>
      <c r="M41" s="456">
        <v>40</v>
      </c>
    </row>
    <row r="42" spans="1:13" s="464" customFormat="1" ht="30" customHeight="1">
      <c r="A42" s="639" t="s">
        <v>593</v>
      </c>
      <c r="B42" s="639"/>
      <c r="C42" s="639"/>
      <c r="D42" s="639"/>
      <c r="E42" s="639"/>
      <c r="F42" s="639"/>
      <c r="G42" s="639"/>
      <c r="H42" s="639"/>
      <c r="I42" s="639"/>
      <c r="J42" s="639"/>
      <c r="K42" s="639"/>
      <c r="L42" s="456" t="s">
        <v>592</v>
      </c>
      <c r="M42" s="456">
        <v>41</v>
      </c>
    </row>
    <row r="43" spans="1:13" s="464" customFormat="1" ht="30" customHeight="1">
      <c r="A43" s="639" t="s">
        <v>595</v>
      </c>
      <c r="B43" s="639"/>
      <c r="C43" s="639"/>
      <c r="D43" s="639"/>
      <c r="E43" s="639"/>
      <c r="F43" s="639"/>
      <c r="G43" s="639"/>
      <c r="H43" s="639"/>
      <c r="I43" s="639"/>
      <c r="J43" s="639"/>
      <c r="K43" s="639"/>
      <c r="L43" s="456" t="s">
        <v>594</v>
      </c>
      <c r="M43" s="456">
        <v>42</v>
      </c>
    </row>
    <row r="44" spans="1:13" s="464" customFormat="1" ht="30" customHeight="1">
      <c r="A44" s="639" t="s">
        <v>27</v>
      </c>
      <c r="B44" s="639"/>
      <c r="C44" s="639"/>
      <c r="D44" s="639"/>
      <c r="E44" s="639"/>
      <c r="F44" s="639"/>
      <c r="G44" s="639"/>
      <c r="H44" s="639"/>
      <c r="I44" s="639"/>
      <c r="J44" s="639"/>
      <c r="K44" s="639"/>
      <c r="L44" s="456" t="s">
        <v>597</v>
      </c>
      <c r="M44" s="456">
        <v>43</v>
      </c>
    </row>
    <row r="45" spans="1:13" s="464" customFormat="1" ht="30" customHeight="1">
      <c r="A45" s="639" t="s">
        <v>596</v>
      </c>
      <c r="B45" s="639"/>
      <c r="C45" s="639"/>
      <c r="D45" s="639"/>
      <c r="E45" s="639"/>
      <c r="F45" s="639"/>
      <c r="G45" s="639"/>
      <c r="H45" s="639"/>
      <c r="I45" s="639"/>
      <c r="J45" s="639"/>
      <c r="K45" s="639"/>
      <c r="L45" s="456" t="s">
        <v>28</v>
      </c>
      <c r="M45" s="456">
        <v>44</v>
      </c>
    </row>
    <row r="46" ht="18">
      <c r="M46" s="462"/>
    </row>
    <row r="47" ht="18">
      <c r="M47" s="462"/>
    </row>
    <row r="48" ht="18">
      <c r="M48" s="462"/>
    </row>
    <row r="49" ht="18">
      <c r="M49" s="462"/>
    </row>
    <row r="50" ht="18">
      <c r="M50" s="462"/>
    </row>
  </sheetData>
  <mergeCells count="45">
    <mergeCell ref="A42:K42"/>
    <mergeCell ref="A43:K43"/>
    <mergeCell ref="A44:K44"/>
    <mergeCell ref="A45:K45"/>
    <mergeCell ref="A39:K39"/>
    <mergeCell ref="A40:K40"/>
    <mergeCell ref="A41:K41"/>
    <mergeCell ref="A35:K35"/>
    <mergeCell ref="A36:K36"/>
    <mergeCell ref="A37:K37"/>
    <mergeCell ref="A38:K38"/>
    <mergeCell ref="A31:K31"/>
    <mergeCell ref="A32:K32"/>
    <mergeCell ref="A33:K33"/>
    <mergeCell ref="A34:K34"/>
    <mergeCell ref="A27:K27"/>
    <mergeCell ref="A28:K28"/>
    <mergeCell ref="A29:K29"/>
    <mergeCell ref="A30:K30"/>
    <mergeCell ref="A22:K22"/>
    <mergeCell ref="A23:K23"/>
    <mergeCell ref="A25:K25"/>
    <mergeCell ref="A26:K26"/>
    <mergeCell ref="A24:K24"/>
    <mergeCell ref="A16:K16"/>
    <mergeCell ref="A18:K18"/>
    <mergeCell ref="A20:K20"/>
    <mergeCell ref="A21:K21"/>
    <mergeCell ref="A17:K17"/>
    <mergeCell ref="A19:K19"/>
    <mergeCell ref="A10:K10"/>
    <mergeCell ref="A12:K12"/>
    <mergeCell ref="A13:K13"/>
    <mergeCell ref="A15:K15"/>
    <mergeCell ref="A14:K14"/>
    <mergeCell ref="A3:K3"/>
    <mergeCell ref="A1:B1"/>
    <mergeCell ref="A11:K11"/>
    <mergeCell ref="A8:K8"/>
    <mergeCell ref="A4:K4"/>
    <mergeCell ref="A2:K2"/>
    <mergeCell ref="A5:K5"/>
    <mergeCell ref="A6:K6"/>
    <mergeCell ref="A7:K7"/>
    <mergeCell ref="A9:K9"/>
  </mergeCells>
  <printOptions verticalCentered="1"/>
  <pageMargins left="0.1968503937007874" right="0" top="0" bottom="0" header="0" footer="0"/>
  <pageSetup horizontalDpi="600" verticalDpi="600" orientation="portrait" paperSize="9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6">
      <selection activeCell="A8" sqref="A8:A17"/>
    </sheetView>
  </sheetViews>
  <sheetFormatPr defaultColWidth="9.140625" defaultRowHeight="12.75"/>
  <cols>
    <col min="1" max="1" width="3.57421875" style="6" customWidth="1"/>
    <col min="2" max="2" width="32.140625" style="6" customWidth="1"/>
    <col min="3" max="4" width="12.7109375" style="6" customWidth="1"/>
    <col min="5" max="5" width="15.7109375" style="6" customWidth="1"/>
    <col min="6" max="8" width="12.7109375" style="6" customWidth="1"/>
    <col min="9" max="16384" width="9.140625" style="6" customWidth="1"/>
  </cols>
  <sheetData>
    <row r="1" spans="1:9" ht="30" customHeight="1">
      <c r="A1" s="665" t="s">
        <v>42</v>
      </c>
      <c r="B1" s="665"/>
      <c r="C1" s="665"/>
      <c r="D1" s="665"/>
      <c r="E1" s="665"/>
      <c r="F1" s="665"/>
      <c r="G1" s="665"/>
      <c r="H1" s="665"/>
      <c r="I1" s="665"/>
    </row>
    <row r="2" spans="1:9" s="51" customFormat="1" ht="15.75" customHeight="1">
      <c r="A2" s="644" t="s">
        <v>225</v>
      </c>
      <c r="B2" s="644"/>
      <c r="C2" s="644"/>
      <c r="D2" s="644"/>
      <c r="E2" s="644"/>
      <c r="F2" s="644"/>
      <c r="G2" s="644"/>
      <c r="H2" s="644"/>
      <c r="I2" s="644"/>
    </row>
    <row r="3" spans="1:9" s="51" customFormat="1" ht="15.75" customHeight="1">
      <c r="A3" s="118"/>
      <c r="B3" s="118"/>
      <c r="C3" s="118"/>
      <c r="D3" s="118"/>
      <c r="E3" s="118"/>
      <c r="F3" s="118"/>
      <c r="G3" s="118"/>
      <c r="H3" s="118"/>
      <c r="I3" s="118"/>
    </row>
    <row r="4" spans="1:8" s="51" customFormat="1" ht="14.25" customHeight="1" thickBot="1">
      <c r="A4" s="664"/>
      <c r="B4" s="664"/>
      <c r="C4" s="664"/>
      <c r="D4" s="664"/>
      <c r="E4" s="664"/>
      <c r="F4" s="664"/>
      <c r="G4" s="664"/>
      <c r="H4" s="25" t="s">
        <v>244</v>
      </c>
    </row>
    <row r="5" spans="1:8" ht="39.75" customHeight="1">
      <c r="A5" s="678" t="s">
        <v>229</v>
      </c>
      <c r="B5" s="658" t="s">
        <v>223</v>
      </c>
      <c r="C5" s="643" t="s">
        <v>227</v>
      </c>
      <c r="D5" s="643" t="s">
        <v>165</v>
      </c>
      <c r="E5" s="643" t="s">
        <v>166</v>
      </c>
      <c r="F5" s="643" t="s">
        <v>356</v>
      </c>
      <c r="G5" s="643" t="s">
        <v>226</v>
      </c>
      <c r="H5" s="674" t="s">
        <v>168</v>
      </c>
    </row>
    <row r="6" spans="1:8" ht="39.75" customHeight="1" thickBot="1">
      <c r="A6" s="679"/>
      <c r="B6" s="659"/>
      <c r="C6" s="629"/>
      <c r="D6" s="629"/>
      <c r="E6" s="629"/>
      <c r="F6" s="686"/>
      <c r="G6" s="629"/>
      <c r="H6" s="631"/>
    </row>
    <row r="7" spans="1:8" s="41" customFormat="1" ht="11.25" customHeight="1" thickBot="1" thickTop="1">
      <c r="A7" s="40">
        <v>0</v>
      </c>
      <c r="B7" s="7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7">
        <v>7</v>
      </c>
    </row>
    <row r="8" spans="1:8" ht="24.75" customHeight="1" thickTop="1">
      <c r="A8" s="50">
        <v>1</v>
      </c>
      <c r="B8" s="71" t="s">
        <v>162</v>
      </c>
      <c r="C8" s="229"/>
      <c r="D8" s="230"/>
      <c r="E8" s="229"/>
      <c r="F8" s="229"/>
      <c r="G8" s="91"/>
      <c r="H8" s="235"/>
    </row>
    <row r="9" spans="1:8" ht="24.75" customHeight="1">
      <c r="A9" s="50">
        <v>2</v>
      </c>
      <c r="B9" s="514" t="s">
        <v>470</v>
      </c>
      <c r="C9" s="229">
        <v>0</v>
      </c>
      <c r="D9" s="230">
        <v>0</v>
      </c>
      <c r="E9" s="229">
        <v>0</v>
      </c>
      <c r="F9" s="229">
        <v>0</v>
      </c>
      <c r="G9" s="91"/>
      <c r="H9" s="235">
        <v>0</v>
      </c>
    </row>
    <row r="10" spans="1:8" ht="24.75" customHeight="1">
      <c r="A10" s="50">
        <v>3</v>
      </c>
      <c r="B10" s="514" t="s">
        <v>134</v>
      </c>
      <c r="C10" s="229">
        <v>0</v>
      </c>
      <c r="D10" s="230">
        <v>0</v>
      </c>
      <c r="E10" s="229">
        <v>0</v>
      </c>
      <c r="F10" s="229">
        <v>0</v>
      </c>
      <c r="G10" s="91"/>
      <c r="H10" s="235">
        <v>0</v>
      </c>
    </row>
    <row r="11" spans="1:8" ht="24.75" customHeight="1">
      <c r="A11" s="50">
        <v>4</v>
      </c>
      <c r="B11" s="515" t="s">
        <v>137</v>
      </c>
      <c r="C11" s="229">
        <v>36</v>
      </c>
      <c r="D11" s="230">
        <v>12</v>
      </c>
      <c r="E11" s="229">
        <v>12</v>
      </c>
      <c r="F11" s="229">
        <v>12</v>
      </c>
      <c r="G11" s="91">
        <f>E11/F11*100</f>
        <v>100</v>
      </c>
      <c r="H11" s="235">
        <f>D11/C11*100</f>
        <v>33.33333333333333</v>
      </c>
    </row>
    <row r="12" spans="1:8" ht="24.75" customHeight="1">
      <c r="A12" s="50">
        <v>5</v>
      </c>
      <c r="B12" s="515" t="s">
        <v>155</v>
      </c>
      <c r="C12" s="229">
        <v>54</v>
      </c>
      <c r="D12" s="230">
        <v>27</v>
      </c>
      <c r="E12" s="229">
        <v>27</v>
      </c>
      <c r="F12" s="229">
        <v>27</v>
      </c>
      <c r="G12" s="91">
        <f>E12/F12*100</f>
        <v>100</v>
      </c>
      <c r="H12" s="235">
        <f>D12/C12*100</f>
        <v>50</v>
      </c>
    </row>
    <row r="13" spans="1:11" ht="24.75" customHeight="1">
      <c r="A13" s="50">
        <v>6</v>
      </c>
      <c r="B13" s="515" t="s">
        <v>156</v>
      </c>
      <c r="C13" s="229">
        <v>0</v>
      </c>
      <c r="D13" s="230">
        <v>0</v>
      </c>
      <c r="E13" s="229">
        <v>0</v>
      </c>
      <c r="F13" s="229">
        <v>0</v>
      </c>
      <c r="G13" s="91"/>
      <c r="H13" s="235">
        <v>0</v>
      </c>
      <c r="K13" s="102"/>
    </row>
    <row r="14" spans="1:11" ht="24.75" customHeight="1">
      <c r="A14" s="50">
        <v>7</v>
      </c>
      <c r="B14" s="515" t="s">
        <v>141</v>
      </c>
      <c r="C14" s="229">
        <v>92</v>
      </c>
      <c r="D14" s="230">
        <v>89</v>
      </c>
      <c r="E14" s="229">
        <v>80</v>
      </c>
      <c r="F14" s="229">
        <v>80</v>
      </c>
      <c r="G14" s="91">
        <f>E14/F14*100</f>
        <v>100</v>
      </c>
      <c r="H14" s="235">
        <f>D14/C14*100</f>
        <v>96.73913043478261</v>
      </c>
      <c r="K14" s="102"/>
    </row>
    <row r="15" spans="1:8" ht="24.75" customHeight="1">
      <c r="A15" s="50">
        <v>8</v>
      </c>
      <c r="B15" s="515" t="s">
        <v>170</v>
      </c>
      <c r="C15" s="229">
        <v>0</v>
      </c>
      <c r="D15" s="230">
        <v>0</v>
      </c>
      <c r="E15" s="229">
        <v>0</v>
      </c>
      <c r="F15" s="229">
        <v>0</v>
      </c>
      <c r="G15" s="91"/>
      <c r="H15" s="235">
        <v>0</v>
      </c>
    </row>
    <row r="16" spans="1:8" ht="26.25" customHeight="1">
      <c r="A16" s="50">
        <v>9</v>
      </c>
      <c r="B16" s="515" t="s">
        <v>163</v>
      </c>
      <c r="C16" s="229">
        <v>0</v>
      </c>
      <c r="D16" s="230">
        <v>0</v>
      </c>
      <c r="E16" s="229">
        <v>0</v>
      </c>
      <c r="F16" s="229">
        <v>0</v>
      </c>
      <c r="G16" s="91"/>
      <c r="H16" s="235">
        <v>0</v>
      </c>
    </row>
    <row r="17" spans="1:8" ht="26.25" customHeight="1" thickBot="1">
      <c r="A17" s="50">
        <v>10</v>
      </c>
      <c r="B17" s="516" t="s">
        <v>174</v>
      </c>
      <c r="C17" s="231">
        <v>0</v>
      </c>
      <c r="D17" s="238">
        <v>0</v>
      </c>
      <c r="E17" s="231">
        <v>0</v>
      </c>
      <c r="F17" s="231">
        <v>0</v>
      </c>
      <c r="G17" s="257"/>
      <c r="H17" s="235">
        <v>0</v>
      </c>
    </row>
    <row r="18" spans="1:8" ht="24.75" customHeight="1" thickBot="1" thickTop="1">
      <c r="A18" s="635" t="s">
        <v>132</v>
      </c>
      <c r="B18" s="633"/>
      <c r="C18" s="84">
        <f>SUM(C8:C16)</f>
        <v>182</v>
      </c>
      <c r="D18" s="84">
        <f>SUM(D8:D16)</f>
        <v>128</v>
      </c>
      <c r="E18" s="84">
        <f>SUM(E8:E16)</f>
        <v>119</v>
      </c>
      <c r="F18" s="84">
        <f>SUM(F8:F16)</f>
        <v>119</v>
      </c>
      <c r="G18" s="82">
        <f>E18/F18*100</f>
        <v>100</v>
      </c>
      <c r="H18" s="83">
        <f>D18/C18*100</f>
        <v>70.32967032967034</v>
      </c>
    </row>
    <row r="19" spans="1:10" s="39" customFormat="1" ht="15" customHeight="1">
      <c r="A19" s="685" t="s">
        <v>180</v>
      </c>
      <c r="B19" s="685"/>
      <c r="C19" s="685"/>
      <c r="D19" s="685"/>
      <c r="E19" s="685"/>
      <c r="F19" s="685"/>
      <c r="G19" s="685"/>
      <c r="H19" s="685"/>
      <c r="I19" s="685"/>
      <c r="J19" s="119"/>
    </row>
    <row r="20" spans="1:9" ht="15" customHeight="1">
      <c r="A20" s="684" t="s">
        <v>222</v>
      </c>
      <c r="B20" s="684"/>
      <c r="C20" s="684"/>
      <c r="D20" s="684"/>
      <c r="E20" s="684"/>
      <c r="F20" s="684"/>
      <c r="G20" s="684"/>
      <c r="H20" s="684"/>
      <c r="I20" s="684"/>
    </row>
    <row r="21" spans="1:9" ht="15.75" customHeight="1">
      <c r="A21" s="627" t="s">
        <v>498</v>
      </c>
      <c r="B21" s="627"/>
      <c r="C21" s="627"/>
      <c r="D21" s="627"/>
      <c r="E21" s="627"/>
      <c r="F21" s="627"/>
      <c r="G21" s="627"/>
      <c r="H21" s="627"/>
      <c r="I21" s="127"/>
    </row>
  </sheetData>
  <mergeCells count="15">
    <mergeCell ref="A1:I1"/>
    <mergeCell ref="A2:I2"/>
    <mergeCell ref="A20:I20"/>
    <mergeCell ref="A19:I19"/>
    <mergeCell ref="F5:F6"/>
    <mergeCell ref="A18:B18"/>
    <mergeCell ref="A4:G4"/>
    <mergeCell ref="A5:A6"/>
    <mergeCell ref="B5:B6"/>
    <mergeCell ref="C5:C6"/>
    <mergeCell ref="A21:H21"/>
    <mergeCell ref="D5:D6"/>
    <mergeCell ref="E5:E6"/>
    <mergeCell ref="G5:G6"/>
    <mergeCell ref="H5:H6"/>
  </mergeCells>
  <printOptions horizontalCentered="1"/>
  <pageMargins left="0.5905511811023623" right="0.3937007874015748" top="0.3937007874015748" bottom="0.3937007874015748" header="0.31496062992125984" footer="0.31496062992125984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5">
      <selection activeCell="G13" sqref="G13"/>
    </sheetView>
  </sheetViews>
  <sheetFormatPr defaultColWidth="9.140625" defaultRowHeight="12.75"/>
  <cols>
    <col min="1" max="1" width="3.7109375" style="6" customWidth="1"/>
    <col min="2" max="2" width="36.421875" style="6" customWidth="1"/>
    <col min="3" max="6" width="11.7109375" style="6" customWidth="1"/>
    <col min="7" max="7" width="14.57421875" style="6" customWidth="1"/>
    <col min="8" max="8" width="15.140625" style="6" customWidth="1"/>
    <col min="9" max="10" width="11.7109375" style="6" customWidth="1"/>
    <col min="11" max="16384" width="9.140625" style="6" customWidth="1"/>
  </cols>
  <sheetData>
    <row r="1" spans="1:10" s="5" customFormat="1" ht="32.25" customHeight="1">
      <c r="A1" s="665" t="s">
        <v>85</v>
      </c>
      <c r="B1" s="689"/>
      <c r="C1" s="689"/>
      <c r="D1" s="689"/>
      <c r="E1" s="689"/>
      <c r="F1" s="689"/>
      <c r="G1" s="689"/>
      <c r="H1" s="690"/>
      <c r="I1" s="690"/>
      <c r="J1" s="690"/>
    </row>
    <row r="2" spans="1:10" s="220" customFormat="1" ht="15" customHeight="1">
      <c r="A2" s="691" t="s">
        <v>273</v>
      </c>
      <c r="B2" s="691"/>
      <c r="C2" s="691"/>
      <c r="D2" s="691"/>
      <c r="E2" s="691"/>
      <c r="F2" s="691"/>
      <c r="G2" s="691"/>
      <c r="H2" s="691"/>
      <c r="I2" s="691"/>
      <c r="J2" s="691"/>
    </row>
    <row r="3" spans="1:10" s="51" customFormat="1" ht="12" customHeight="1" thickBot="1">
      <c r="A3" s="668"/>
      <c r="B3" s="668"/>
      <c r="C3" s="668"/>
      <c r="D3" s="668"/>
      <c r="E3" s="668"/>
      <c r="F3" s="668"/>
      <c r="G3" s="669"/>
      <c r="H3" s="668"/>
      <c r="I3" s="668"/>
      <c r="J3" s="25" t="s">
        <v>249</v>
      </c>
    </row>
    <row r="4" spans="1:10" ht="35.25" customHeight="1">
      <c r="A4" s="678" t="s">
        <v>224</v>
      </c>
      <c r="B4" s="658" t="s">
        <v>223</v>
      </c>
      <c r="C4" s="643" t="s">
        <v>365</v>
      </c>
      <c r="D4" s="643" t="s">
        <v>145</v>
      </c>
      <c r="E4" s="643" t="s">
        <v>178</v>
      </c>
      <c r="F4" s="643" t="s">
        <v>366</v>
      </c>
      <c r="G4" s="658" t="s">
        <v>446</v>
      </c>
      <c r="H4" s="643" t="s">
        <v>367</v>
      </c>
      <c r="I4" s="643" t="s">
        <v>147</v>
      </c>
      <c r="J4" s="674" t="s">
        <v>364</v>
      </c>
    </row>
    <row r="5" spans="1:10" ht="69" customHeight="1" thickBot="1">
      <c r="A5" s="679"/>
      <c r="B5" s="659"/>
      <c r="C5" s="670"/>
      <c r="D5" s="670"/>
      <c r="E5" s="671"/>
      <c r="F5" s="671"/>
      <c r="G5" s="672"/>
      <c r="H5" s="670"/>
      <c r="I5" s="670"/>
      <c r="J5" s="675"/>
    </row>
    <row r="6" spans="1:10" s="41" customFormat="1" ht="9.75" customHeight="1" thickBot="1" thickTop="1">
      <c r="A6" s="40">
        <v>0</v>
      </c>
      <c r="B6" s="75">
        <v>1</v>
      </c>
      <c r="C6" s="35">
        <v>2</v>
      </c>
      <c r="D6" s="35">
        <v>3</v>
      </c>
      <c r="E6" s="35">
        <v>4</v>
      </c>
      <c r="F6" s="35">
        <v>5</v>
      </c>
      <c r="G6" s="35">
        <v>6</v>
      </c>
      <c r="H6" s="35">
        <v>7</v>
      </c>
      <c r="I6" s="35">
        <v>8</v>
      </c>
      <c r="J6" s="37">
        <v>9</v>
      </c>
    </row>
    <row r="7" spans="1:10" ht="21.75" customHeight="1" thickTop="1">
      <c r="A7" s="523">
        <v>1</v>
      </c>
      <c r="B7" s="71" t="s">
        <v>162</v>
      </c>
      <c r="C7" s="173">
        <v>2197</v>
      </c>
      <c r="D7" s="171">
        <v>11628</v>
      </c>
      <c r="E7" s="272">
        <v>24</v>
      </c>
      <c r="F7" s="171">
        <v>424</v>
      </c>
      <c r="G7" s="173">
        <v>0</v>
      </c>
      <c r="H7" s="90">
        <f>G7/F7*100</f>
        <v>0</v>
      </c>
      <c r="I7" s="90">
        <f>D7/C7</f>
        <v>5.292671825216204</v>
      </c>
      <c r="J7" s="273">
        <f>E7*365/D7</f>
        <v>0.7533539731682146</v>
      </c>
    </row>
    <row r="8" spans="1:10" ht="21.75" customHeight="1">
      <c r="A8" s="523">
        <v>2</v>
      </c>
      <c r="B8" s="72" t="s">
        <v>133</v>
      </c>
      <c r="C8" s="168">
        <v>1233</v>
      </c>
      <c r="D8" s="168">
        <v>5556</v>
      </c>
      <c r="E8" s="247">
        <v>16.64</v>
      </c>
      <c r="F8" s="168">
        <v>137</v>
      </c>
      <c r="G8" s="168">
        <v>8</v>
      </c>
      <c r="H8" s="259">
        <f aca="true" t="shared" si="0" ref="H8:H17">G8/F8*100</f>
        <v>5.839416058394161</v>
      </c>
      <c r="I8" s="259">
        <f aca="true" t="shared" si="1" ref="I8:I17">D8/C8</f>
        <v>4.5060827250608275</v>
      </c>
      <c r="J8" s="267">
        <f>E8*365/D8</f>
        <v>1.0931605471562276</v>
      </c>
    </row>
    <row r="9" spans="1:10" ht="21.75" customHeight="1">
      <c r="A9" s="523">
        <v>3</v>
      </c>
      <c r="B9" s="72" t="s">
        <v>134</v>
      </c>
      <c r="C9" s="168">
        <v>1233</v>
      </c>
      <c r="D9" s="168">
        <v>5425</v>
      </c>
      <c r="E9" s="247">
        <v>18</v>
      </c>
      <c r="F9" s="168">
        <v>0</v>
      </c>
      <c r="G9" s="168">
        <v>0</v>
      </c>
      <c r="H9" s="259"/>
      <c r="I9" s="259">
        <f t="shared" si="1"/>
        <v>4.399837793998378</v>
      </c>
      <c r="J9" s="267">
        <f aca="true" t="shared" si="2" ref="J9:J16">E9*365/D9</f>
        <v>1.2110599078341013</v>
      </c>
    </row>
    <row r="10" spans="1:10" ht="21.75" customHeight="1">
      <c r="A10" s="523">
        <v>4</v>
      </c>
      <c r="B10" s="71" t="s">
        <v>137</v>
      </c>
      <c r="C10" s="168">
        <v>7717</v>
      </c>
      <c r="D10" s="168">
        <v>40431</v>
      </c>
      <c r="E10" s="247">
        <v>108</v>
      </c>
      <c r="F10" s="168">
        <v>203</v>
      </c>
      <c r="G10" s="168">
        <v>3</v>
      </c>
      <c r="H10" s="259">
        <f t="shared" si="0"/>
        <v>1.477832512315271</v>
      </c>
      <c r="I10" s="259">
        <f t="shared" si="1"/>
        <v>5.239212129065699</v>
      </c>
      <c r="J10" s="267">
        <f t="shared" si="2"/>
        <v>0.9749944349632708</v>
      </c>
    </row>
    <row r="11" spans="1:10" ht="28.5" customHeight="1">
      <c r="A11" s="523">
        <v>5</v>
      </c>
      <c r="B11" s="71" t="s">
        <v>155</v>
      </c>
      <c r="C11" s="168">
        <v>8112</v>
      </c>
      <c r="D11" s="168">
        <v>51080</v>
      </c>
      <c r="E11" s="247">
        <v>148</v>
      </c>
      <c r="F11" s="168">
        <v>814</v>
      </c>
      <c r="G11" s="168">
        <v>0</v>
      </c>
      <c r="H11" s="259">
        <f t="shared" si="0"/>
        <v>0</v>
      </c>
      <c r="I11" s="259">
        <f t="shared" si="1"/>
        <v>6.296844181459566</v>
      </c>
      <c r="J11" s="267">
        <f t="shared" si="2"/>
        <v>1.057556773688332</v>
      </c>
    </row>
    <row r="12" spans="1:10" ht="26.25" customHeight="1">
      <c r="A12" s="523">
        <v>6</v>
      </c>
      <c r="B12" s="71" t="s">
        <v>156</v>
      </c>
      <c r="C12" s="168">
        <v>686</v>
      </c>
      <c r="D12" s="168">
        <v>10605</v>
      </c>
      <c r="E12" s="247">
        <v>19</v>
      </c>
      <c r="F12" s="168">
        <v>0</v>
      </c>
      <c r="G12" s="168">
        <v>0</v>
      </c>
      <c r="H12" s="259"/>
      <c r="I12" s="259">
        <f t="shared" si="1"/>
        <v>15.459183673469388</v>
      </c>
      <c r="J12" s="267">
        <f t="shared" si="2"/>
        <v>0.6539368222536539</v>
      </c>
    </row>
    <row r="13" spans="1:10" ht="21.75" customHeight="1">
      <c r="A13" s="523">
        <v>7</v>
      </c>
      <c r="B13" s="71" t="s">
        <v>163</v>
      </c>
      <c r="C13" s="168">
        <v>699</v>
      </c>
      <c r="D13" s="168">
        <v>5528</v>
      </c>
      <c r="E13" s="247">
        <v>18</v>
      </c>
      <c r="F13" s="168">
        <v>0</v>
      </c>
      <c r="G13" s="168">
        <v>0</v>
      </c>
      <c r="H13" s="259"/>
      <c r="I13" s="259">
        <f t="shared" si="1"/>
        <v>7.908440629470673</v>
      </c>
      <c r="J13" s="267">
        <f t="shared" si="2"/>
        <v>1.1884949348769898</v>
      </c>
    </row>
    <row r="14" spans="1:10" ht="28.5" customHeight="1">
      <c r="A14" s="523">
        <v>8</v>
      </c>
      <c r="B14" s="71" t="s">
        <v>174</v>
      </c>
      <c r="C14" s="168">
        <v>641</v>
      </c>
      <c r="D14" s="168">
        <v>8185</v>
      </c>
      <c r="E14" s="247">
        <v>6</v>
      </c>
      <c r="F14" s="168">
        <v>0</v>
      </c>
      <c r="G14" s="168">
        <v>0</v>
      </c>
      <c r="H14" s="259"/>
      <c r="I14" s="259">
        <f t="shared" si="1"/>
        <v>12.769110764430577</v>
      </c>
      <c r="J14" s="267">
        <f t="shared" si="2"/>
        <v>0.2675626145387905</v>
      </c>
    </row>
    <row r="15" spans="1:10" ht="21.75" customHeight="1">
      <c r="A15" s="523">
        <v>9</v>
      </c>
      <c r="B15" s="71" t="s">
        <v>141</v>
      </c>
      <c r="C15" s="168">
        <v>952</v>
      </c>
      <c r="D15" s="168">
        <v>42649</v>
      </c>
      <c r="E15" s="247">
        <v>150</v>
      </c>
      <c r="F15" s="168">
        <v>555</v>
      </c>
      <c r="G15" s="168">
        <v>24</v>
      </c>
      <c r="H15" s="259">
        <f t="shared" si="0"/>
        <v>4.324324324324325</v>
      </c>
      <c r="I15" s="259">
        <f t="shared" si="1"/>
        <v>44.799369747899156</v>
      </c>
      <c r="J15" s="267">
        <f t="shared" si="2"/>
        <v>1.2837346713873714</v>
      </c>
    </row>
    <row r="16" spans="1:10" ht="30.75" customHeight="1" thickBot="1">
      <c r="A16" s="523">
        <v>10</v>
      </c>
      <c r="B16" s="71" t="s">
        <v>171</v>
      </c>
      <c r="C16" s="168">
        <v>281</v>
      </c>
      <c r="D16" s="265">
        <v>24064</v>
      </c>
      <c r="E16" s="247">
        <v>28</v>
      </c>
      <c r="F16" s="265">
        <v>0</v>
      </c>
      <c r="G16" s="168">
        <v>0</v>
      </c>
      <c r="H16" s="259"/>
      <c r="I16" s="257">
        <f t="shared" si="1"/>
        <v>85.63701067615658</v>
      </c>
      <c r="J16" s="267">
        <f t="shared" si="2"/>
        <v>0.42470079787234044</v>
      </c>
    </row>
    <row r="17" spans="1:10" ht="27.75" customHeight="1" thickBot="1" thickTop="1">
      <c r="A17" s="676" t="s">
        <v>132</v>
      </c>
      <c r="B17" s="688"/>
      <c r="C17" s="243">
        <f>SUM(C7:C16)</f>
        <v>23751</v>
      </c>
      <c r="D17" s="243">
        <f>SUM(D7:D16)</f>
        <v>205151</v>
      </c>
      <c r="E17" s="244">
        <f>SUM(E7:E16)</f>
        <v>535.64</v>
      </c>
      <c r="F17" s="243">
        <f>SUM(F7:F16)</f>
        <v>2133</v>
      </c>
      <c r="G17" s="243">
        <f>SUM(G7:G16)</f>
        <v>35</v>
      </c>
      <c r="H17" s="241">
        <f t="shared" si="0"/>
        <v>1.640881387716831</v>
      </c>
      <c r="I17" s="241">
        <f t="shared" si="1"/>
        <v>8.637573154814534</v>
      </c>
      <c r="J17" s="242">
        <f>E17*365/D17</f>
        <v>0.9529985230391274</v>
      </c>
    </row>
    <row r="18" spans="1:10" s="13" customFormat="1" ht="15" customHeight="1">
      <c r="A18" s="632" t="s">
        <v>488</v>
      </c>
      <c r="B18" s="632"/>
      <c r="C18" s="632"/>
      <c r="D18" s="632"/>
      <c r="E18" s="632"/>
      <c r="F18" s="632"/>
      <c r="G18" s="632"/>
      <c r="H18" s="687"/>
      <c r="I18" s="687"/>
      <c r="J18" s="687"/>
    </row>
    <row r="19" s="13" customFormat="1" ht="15" customHeight="1">
      <c r="A19" s="13" t="s">
        <v>222</v>
      </c>
    </row>
    <row r="20" spans="1:10" ht="15" customHeight="1">
      <c r="A20" s="681" t="s">
        <v>499</v>
      </c>
      <c r="B20" s="681"/>
      <c r="C20" s="681"/>
      <c r="D20" s="681"/>
      <c r="E20" s="681"/>
      <c r="F20" s="681"/>
      <c r="G20" s="681"/>
      <c r="H20" s="681"/>
      <c r="I20" s="681"/>
      <c r="J20" s="681"/>
    </row>
    <row r="21" spans="1:10" ht="90" customHeight="1">
      <c r="A21" s="221"/>
      <c r="B21" s="222"/>
      <c r="C21" s="222"/>
      <c r="D21" s="222"/>
      <c r="E21" s="222"/>
      <c r="F21" s="222"/>
      <c r="G21" s="222"/>
      <c r="H21" s="222"/>
      <c r="I21" s="222"/>
      <c r="J21" s="222"/>
    </row>
  </sheetData>
  <mergeCells count="16">
    <mergeCell ref="A1:J1"/>
    <mergeCell ref="A4:A5"/>
    <mergeCell ref="B4:B5"/>
    <mergeCell ref="C4:C5"/>
    <mergeCell ref="D4:D5"/>
    <mergeCell ref="E4:E5"/>
    <mergeCell ref="F4:F5"/>
    <mergeCell ref="A3:I3"/>
    <mergeCell ref="A2:J2"/>
    <mergeCell ref="A20:J20"/>
    <mergeCell ref="A18:J18"/>
    <mergeCell ref="G4:G5"/>
    <mergeCell ref="H4:H5"/>
    <mergeCell ref="I4:I5"/>
    <mergeCell ref="J4:J5"/>
    <mergeCell ref="A17:B17"/>
  </mergeCells>
  <printOptions verticalCentered="1"/>
  <pageMargins left="0.5511811023622047" right="0.15748031496062992" top="0.5905511811023623" bottom="0.3937007874015748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2">
      <selection activeCell="H10" sqref="H10"/>
    </sheetView>
  </sheetViews>
  <sheetFormatPr defaultColWidth="9.140625" defaultRowHeight="12.75"/>
  <cols>
    <col min="1" max="1" width="3.7109375" style="6" customWidth="1"/>
    <col min="2" max="2" width="26.00390625" style="6" customWidth="1"/>
    <col min="3" max="7" width="15.7109375" style="6" customWidth="1"/>
    <col min="8" max="16384" width="9.140625" style="6" customWidth="1"/>
  </cols>
  <sheetData>
    <row r="1" spans="1:7" ht="30" customHeight="1">
      <c r="A1" s="628" t="s">
        <v>86</v>
      </c>
      <c r="B1" s="628"/>
      <c r="C1" s="628"/>
      <c r="D1" s="628"/>
      <c r="E1" s="628"/>
      <c r="F1" s="628"/>
      <c r="G1" s="628"/>
    </row>
    <row r="2" spans="1:7" s="51" customFormat="1" ht="15" customHeight="1">
      <c r="A2" s="694" t="s">
        <v>177</v>
      </c>
      <c r="B2" s="695"/>
      <c r="C2" s="695"/>
      <c r="D2" s="695"/>
      <c r="E2" s="695"/>
      <c r="F2" s="695"/>
      <c r="G2" s="695"/>
    </row>
    <row r="3" spans="1:7" s="51" customFormat="1" ht="14.25" customHeight="1" thickBot="1">
      <c r="A3" s="32"/>
      <c r="B3" s="52"/>
      <c r="C3" s="52"/>
      <c r="D3" s="52"/>
      <c r="E3" s="52"/>
      <c r="F3" s="52"/>
      <c r="G3" s="25" t="s">
        <v>238</v>
      </c>
    </row>
    <row r="4" spans="1:7" ht="45" customHeight="1">
      <c r="A4" s="624" t="s">
        <v>229</v>
      </c>
      <c r="B4" s="692" t="s">
        <v>223</v>
      </c>
      <c r="C4" s="634" t="s">
        <v>140</v>
      </c>
      <c r="D4" s="634" t="s">
        <v>149</v>
      </c>
      <c r="E4" s="634" t="s">
        <v>275</v>
      </c>
      <c r="F4" s="634" t="s">
        <v>493</v>
      </c>
      <c r="G4" s="630" t="s">
        <v>151</v>
      </c>
    </row>
    <row r="5" spans="1:7" ht="45" customHeight="1" thickBot="1">
      <c r="A5" s="625"/>
      <c r="B5" s="693"/>
      <c r="C5" s="629"/>
      <c r="D5" s="629"/>
      <c r="E5" s="629"/>
      <c r="F5" s="629"/>
      <c r="G5" s="631"/>
    </row>
    <row r="6" spans="1:7" s="41" customFormat="1" ht="9" customHeight="1" thickBot="1" thickTop="1">
      <c r="A6" s="34">
        <v>0</v>
      </c>
      <c r="B6" s="44">
        <v>1</v>
      </c>
      <c r="C6" s="35">
        <v>2</v>
      </c>
      <c r="D6" s="35">
        <v>3</v>
      </c>
      <c r="E6" s="35">
        <v>4</v>
      </c>
      <c r="F6" s="35">
        <v>5</v>
      </c>
      <c r="G6" s="37">
        <v>6</v>
      </c>
    </row>
    <row r="7" spans="1:7" ht="30" customHeight="1" thickTop="1">
      <c r="A7" s="8">
        <v>1</v>
      </c>
      <c r="B7" s="550" t="s">
        <v>161</v>
      </c>
      <c r="C7" s="230">
        <v>16043</v>
      </c>
      <c r="D7" s="230">
        <v>1</v>
      </c>
      <c r="E7" s="229">
        <v>28</v>
      </c>
      <c r="F7" s="90">
        <f aca="true" t="shared" si="0" ref="F7:F13">E7/C7*100</f>
        <v>0.17453094807704295</v>
      </c>
      <c r="G7" s="232">
        <f aca="true" t="shared" si="1" ref="G7:G13">D7/E7*100</f>
        <v>3.571428571428571</v>
      </c>
    </row>
    <row r="8" spans="1:7" ht="30" customHeight="1">
      <c r="A8" s="9">
        <v>2</v>
      </c>
      <c r="B8" s="551" t="s">
        <v>162</v>
      </c>
      <c r="C8" s="230">
        <v>3010</v>
      </c>
      <c r="D8" s="230">
        <v>0</v>
      </c>
      <c r="E8" s="229">
        <v>0</v>
      </c>
      <c r="F8" s="91">
        <f t="shared" si="0"/>
        <v>0</v>
      </c>
      <c r="G8" s="235">
        <v>0</v>
      </c>
    </row>
    <row r="9" spans="1:7" ht="30" customHeight="1">
      <c r="A9" s="9">
        <v>3</v>
      </c>
      <c r="B9" s="552" t="s">
        <v>133</v>
      </c>
      <c r="C9" s="230">
        <v>3890</v>
      </c>
      <c r="D9" s="230">
        <v>0</v>
      </c>
      <c r="E9" s="229">
        <v>0</v>
      </c>
      <c r="F9" s="91">
        <f t="shared" si="0"/>
        <v>0</v>
      </c>
      <c r="G9" s="235">
        <v>0</v>
      </c>
    </row>
    <row r="10" spans="1:7" ht="30" customHeight="1">
      <c r="A10" s="9">
        <v>4</v>
      </c>
      <c r="B10" s="552" t="s">
        <v>134</v>
      </c>
      <c r="C10" s="229">
        <v>3024</v>
      </c>
      <c r="D10" s="229">
        <v>0</v>
      </c>
      <c r="E10" s="229">
        <v>1</v>
      </c>
      <c r="F10" s="91">
        <f t="shared" si="0"/>
        <v>0.03306878306878307</v>
      </c>
      <c r="G10" s="235">
        <f t="shared" si="1"/>
        <v>0</v>
      </c>
    </row>
    <row r="11" spans="1:7" ht="30" customHeight="1">
      <c r="A11" s="9">
        <v>5</v>
      </c>
      <c r="B11" s="552" t="s">
        <v>136</v>
      </c>
      <c r="C11" s="230">
        <v>16062</v>
      </c>
      <c r="D11" s="230">
        <v>0</v>
      </c>
      <c r="E11" s="229">
        <v>7</v>
      </c>
      <c r="F11" s="91">
        <f t="shared" si="0"/>
        <v>0.04358112314780226</v>
      </c>
      <c r="G11" s="235">
        <f t="shared" si="1"/>
        <v>0</v>
      </c>
    </row>
    <row r="12" spans="1:7" ht="21.75" thickBot="1">
      <c r="A12" s="9">
        <v>6</v>
      </c>
      <c r="B12" s="551" t="s">
        <v>155</v>
      </c>
      <c r="C12" s="270">
        <v>4153</v>
      </c>
      <c r="D12" s="270">
        <v>0</v>
      </c>
      <c r="E12" s="274">
        <v>0</v>
      </c>
      <c r="F12" s="92">
        <f t="shared" si="0"/>
        <v>0</v>
      </c>
      <c r="G12" s="268">
        <v>0</v>
      </c>
    </row>
    <row r="13" spans="1:7" ht="39.75" customHeight="1" thickBot="1" thickTop="1">
      <c r="A13" s="635" t="s">
        <v>132</v>
      </c>
      <c r="B13" s="633"/>
      <c r="C13" s="84">
        <f>SUM(C7:C12)</f>
        <v>46182</v>
      </c>
      <c r="D13" s="84">
        <f>SUM(D7:D12)</f>
        <v>1</v>
      </c>
      <c r="E13" s="84">
        <f>SUM(E7:E12)</f>
        <v>36</v>
      </c>
      <c r="F13" s="86">
        <f t="shared" si="0"/>
        <v>0.07795244900610628</v>
      </c>
      <c r="G13" s="85">
        <f t="shared" si="1"/>
        <v>2.7777777777777777</v>
      </c>
    </row>
    <row r="14" spans="1:7" ht="24.75" customHeight="1">
      <c r="A14" s="122"/>
      <c r="B14" s="122"/>
      <c r="C14" s="42"/>
      <c r="D14" s="42"/>
      <c r="E14" s="42"/>
      <c r="F14" s="123"/>
      <c r="G14" s="123"/>
    </row>
    <row r="15" spans="1:7" ht="26.25" customHeight="1">
      <c r="A15" s="627" t="s">
        <v>502</v>
      </c>
      <c r="B15" s="627"/>
      <c r="C15" s="627"/>
      <c r="D15" s="627"/>
      <c r="E15" s="627"/>
      <c r="F15" s="627"/>
      <c r="G15" s="627"/>
    </row>
    <row r="16" s="39" customFormat="1" ht="15" customHeight="1"/>
    <row r="17" s="13" customFormat="1" ht="9.75"/>
  </sheetData>
  <mergeCells count="11">
    <mergeCell ref="A15:G15"/>
    <mergeCell ref="A13:B13"/>
    <mergeCell ref="A2:G2"/>
    <mergeCell ref="A1:G1"/>
    <mergeCell ref="A4:A5"/>
    <mergeCell ref="B4:B5"/>
    <mergeCell ref="C4:C5"/>
    <mergeCell ref="D4:D5"/>
    <mergeCell ref="E4:E5"/>
    <mergeCell ref="F4:F5"/>
    <mergeCell ref="G4:G5"/>
  </mergeCells>
  <printOptions verticalCentered="1"/>
  <pageMargins left="0.984251968503937" right="0.4330708661417323" top="0.984251968503937" bottom="0.984251968503937" header="0.5118110236220472" footer="0.5118110236220472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D13" sqref="D13"/>
    </sheetView>
  </sheetViews>
  <sheetFormatPr defaultColWidth="9.140625" defaultRowHeight="12.75"/>
  <cols>
    <col min="1" max="1" width="3.7109375" style="6" customWidth="1"/>
    <col min="2" max="2" width="25.8515625" style="6" customWidth="1"/>
    <col min="3" max="3" width="10.140625" style="6" customWidth="1"/>
    <col min="4" max="4" width="9.7109375" style="6" customWidth="1"/>
    <col min="5" max="5" width="10.8515625" style="6" customWidth="1"/>
    <col min="6" max="6" width="9.8515625" style="6" customWidth="1"/>
    <col min="7" max="7" width="14.140625" style="6" customWidth="1"/>
    <col min="8" max="8" width="13.57421875" style="6" customWidth="1"/>
    <col min="9" max="9" width="8.57421875" style="6" customWidth="1"/>
    <col min="10" max="10" width="10.57421875" style="6" customWidth="1"/>
    <col min="11" max="16384" width="9.140625" style="6" customWidth="1"/>
  </cols>
  <sheetData>
    <row r="1" spans="1:10" s="223" customFormat="1" ht="37.5" customHeight="1">
      <c r="A1" s="665" t="s">
        <v>89</v>
      </c>
      <c r="B1" s="689"/>
      <c r="C1" s="689"/>
      <c r="D1" s="689"/>
      <c r="E1" s="689"/>
      <c r="F1" s="689"/>
      <c r="G1" s="689"/>
      <c r="H1" s="689"/>
      <c r="I1" s="689"/>
      <c r="J1" s="689"/>
    </row>
    <row r="2" spans="1:10" s="15" customFormat="1" ht="13.5" customHeight="1">
      <c r="A2" s="665" t="s">
        <v>177</v>
      </c>
      <c r="B2" s="665"/>
      <c r="C2" s="665"/>
      <c r="D2" s="665"/>
      <c r="E2" s="665"/>
      <c r="F2" s="665"/>
      <c r="G2" s="665"/>
      <c r="H2" s="665"/>
      <c r="I2" s="665"/>
      <c r="J2" s="665"/>
    </row>
    <row r="3" spans="3:10" s="51" customFormat="1" ht="14.25" customHeight="1" thickBot="1">
      <c r="C3" s="191"/>
      <c r="D3" s="191"/>
      <c r="E3" s="191"/>
      <c r="F3" s="191"/>
      <c r="G3" s="4"/>
      <c r="H3" s="191"/>
      <c r="I3" s="191"/>
      <c r="J3" s="25" t="s">
        <v>248</v>
      </c>
    </row>
    <row r="4" spans="1:10" ht="49.5" customHeight="1">
      <c r="A4" s="678" t="s">
        <v>270</v>
      </c>
      <c r="B4" s="658" t="s">
        <v>223</v>
      </c>
      <c r="C4" s="696" t="s">
        <v>365</v>
      </c>
      <c r="D4" s="696" t="s">
        <v>145</v>
      </c>
      <c r="E4" s="696" t="s">
        <v>178</v>
      </c>
      <c r="F4" s="696" t="s">
        <v>366</v>
      </c>
      <c r="G4" s="696" t="s">
        <v>446</v>
      </c>
      <c r="H4" s="696" t="s">
        <v>367</v>
      </c>
      <c r="I4" s="696" t="s">
        <v>147</v>
      </c>
      <c r="J4" s="698" t="s">
        <v>364</v>
      </c>
    </row>
    <row r="5" spans="1:10" ht="54" customHeight="1" thickBot="1">
      <c r="A5" s="679"/>
      <c r="B5" s="659"/>
      <c r="C5" s="697"/>
      <c r="D5" s="697"/>
      <c r="E5" s="697"/>
      <c r="F5" s="697"/>
      <c r="G5" s="697"/>
      <c r="H5" s="697"/>
      <c r="I5" s="697"/>
      <c r="J5" s="699"/>
    </row>
    <row r="6" spans="1:10" s="41" customFormat="1" ht="9.75" customHeight="1" thickBot="1" thickTop="1">
      <c r="A6" s="40">
        <v>0</v>
      </c>
      <c r="B6" s="75">
        <v>1</v>
      </c>
      <c r="C6" s="35">
        <v>2</v>
      </c>
      <c r="D6" s="35">
        <v>3</v>
      </c>
      <c r="E6" s="35">
        <v>4</v>
      </c>
      <c r="F6" s="35">
        <v>5</v>
      </c>
      <c r="G6" s="35">
        <v>6</v>
      </c>
      <c r="H6" s="35">
        <v>7</v>
      </c>
      <c r="I6" s="35">
        <v>8</v>
      </c>
      <c r="J6" s="37">
        <v>9</v>
      </c>
    </row>
    <row r="7" spans="1:10" ht="22.5" customHeight="1" thickTop="1">
      <c r="A7" s="524">
        <v>1</v>
      </c>
      <c r="B7" s="70" t="s">
        <v>161</v>
      </c>
      <c r="C7" s="275">
        <v>16043</v>
      </c>
      <c r="D7" s="275">
        <v>93923</v>
      </c>
      <c r="E7" s="276">
        <v>142</v>
      </c>
      <c r="F7" s="275">
        <v>9130</v>
      </c>
      <c r="G7" s="275">
        <v>33</v>
      </c>
      <c r="H7" s="259">
        <f>G7/F7*100</f>
        <v>0.3614457831325301</v>
      </c>
      <c r="I7" s="259">
        <f>D7/C7</f>
        <v>5.854453655800038</v>
      </c>
      <c r="J7" s="267">
        <f aca="true" t="shared" si="0" ref="J7:J13">E7*365/D7</f>
        <v>0.5518350137878901</v>
      </c>
    </row>
    <row r="8" spans="1:10" ht="22.5" customHeight="1">
      <c r="A8" s="523">
        <v>2</v>
      </c>
      <c r="B8" s="71" t="s">
        <v>162</v>
      </c>
      <c r="C8" s="168">
        <v>3010</v>
      </c>
      <c r="D8" s="168">
        <v>14376</v>
      </c>
      <c r="E8" s="247">
        <v>51</v>
      </c>
      <c r="F8" s="168">
        <v>751</v>
      </c>
      <c r="G8" s="168">
        <v>0</v>
      </c>
      <c r="H8" s="91">
        <f aca="true" t="shared" si="1" ref="H8:H13">G8/F8*100</f>
        <v>0</v>
      </c>
      <c r="I8" s="91">
        <f aca="true" t="shared" si="2" ref="I8:I13">D8/C8</f>
        <v>4.776079734219269</v>
      </c>
      <c r="J8" s="235">
        <f t="shared" si="0"/>
        <v>1.2948664440734559</v>
      </c>
    </row>
    <row r="9" spans="1:10" ht="22.5" customHeight="1">
      <c r="A9" s="523">
        <v>3</v>
      </c>
      <c r="B9" s="72" t="s">
        <v>133</v>
      </c>
      <c r="C9" s="168">
        <v>3890</v>
      </c>
      <c r="D9" s="168">
        <v>16547</v>
      </c>
      <c r="E9" s="247">
        <v>39.6</v>
      </c>
      <c r="F9" s="168">
        <v>507</v>
      </c>
      <c r="G9" s="168">
        <v>1</v>
      </c>
      <c r="H9" s="91">
        <f t="shared" si="1"/>
        <v>0.19723865877712032</v>
      </c>
      <c r="I9" s="91">
        <f t="shared" si="2"/>
        <v>4.253727506426735</v>
      </c>
      <c r="J9" s="235">
        <f t="shared" si="0"/>
        <v>0.8735118148304829</v>
      </c>
    </row>
    <row r="10" spans="1:10" ht="22.5" customHeight="1">
      <c r="A10" s="523">
        <v>4</v>
      </c>
      <c r="B10" s="72" t="s">
        <v>134</v>
      </c>
      <c r="C10" s="168">
        <v>3024</v>
      </c>
      <c r="D10" s="168">
        <v>12643</v>
      </c>
      <c r="E10" s="247">
        <v>27</v>
      </c>
      <c r="F10" s="168">
        <v>446</v>
      </c>
      <c r="G10" s="168">
        <v>0</v>
      </c>
      <c r="H10" s="91">
        <f t="shared" si="1"/>
        <v>0</v>
      </c>
      <c r="I10" s="91">
        <f t="shared" si="2"/>
        <v>4.180886243386244</v>
      </c>
      <c r="J10" s="235">
        <f t="shared" si="0"/>
        <v>0.7794827177094044</v>
      </c>
    </row>
    <row r="11" spans="1:10" ht="22.5" customHeight="1">
      <c r="A11" s="523">
        <v>5</v>
      </c>
      <c r="B11" s="72" t="s">
        <v>136</v>
      </c>
      <c r="C11" s="168">
        <v>16062</v>
      </c>
      <c r="D11" s="168">
        <v>78922</v>
      </c>
      <c r="E11" s="229">
        <v>179</v>
      </c>
      <c r="F11" s="168">
        <v>3772</v>
      </c>
      <c r="G11" s="168">
        <v>0</v>
      </c>
      <c r="H11" s="91">
        <f t="shared" si="1"/>
        <v>0</v>
      </c>
      <c r="I11" s="91">
        <f t="shared" si="2"/>
        <v>4.913584858672643</v>
      </c>
      <c r="J11" s="235">
        <f t="shared" si="0"/>
        <v>0.8278426801145434</v>
      </c>
    </row>
    <row r="12" spans="1:10" ht="21.75" thickBot="1">
      <c r="A12" s="523">
        <v>6</v>
      </c>
      <c r="B12" s="71" t="s">
        <v>155</v>
      </c>
      <c r="C12" s="179">
        <v>4153</v>
      </c>
      <c r="D12" s="179">
        <v>7284</v>
      </c>
      <c r="E12" s="250">
        <v>10</v>
      </c>
      <c r="F12" s="179">
        <v>0</v>
      </c>
      <c r="G12" s="179">
        <v>0</v>
      </c>
      <c r="H12" s="91">
        <v>0</v>
      </c>
      <c r="I12" s="261">
        <f t="shared" si="2"/>
        <v>1.7539128340958343</v>
      </c>
      <c r="J12" s="235">
        <f t="shared" si="0"/>
        <v>0.5010982976386601</v>
      </c>
    </row>
    <row r="13" spans="1:10" ht="41.25" customHeight="1" thickBot="1" thickTop="1">
      <c r="A13" s="700" t="s">
        <v>132</v>
      </c>
      <c r="B13" s="701"/>
      <c r="C13" s="243">
        <f>SUM(C7:C12)</f>
        <v>46182</v>
      </c>
      <c r="D13" s="243">
        <f>SUM(D7:D12)</f>
        <v>223695</v>
      </c>
      <c r="E13" s="244">
        <f>SUM(E7:E12)</f>
        <v>448.6</v>
      </c>
      <c r="F13" s="243">
        <f>SUM(F7:F12)</f>
        <v>14606</v>
      </c>
      <c r="G13" s="243">
        <f>SUM(G7:G12)</f>
        <v>34</v>
      </c>
      <c r="H13" s="241">
        <f t="shared" si="1"/>
        <v>0.23278104888402026</v>
      </c>
      <c r="I13" s="241">
        <f t="shared" si="2"/>
        <v>4.843770300116929</v>
      </c>
      <c r="J13" s="242">
        <f t="shared" si="0"/>
        <v>0.7319743400612441</v>
      </c>
    </row>
    <row r="14" spans="1:10" ht="15" customHeight="1">
      <c r="A14" s="11"/>
      <c r="B14" s="42"/>
      <c r="C14" s="43"/>
      <c r="D14" s="48"/>
      <c r="E14" s="43"/>
      <c r="F14" s="48"/>
      <c r="G14" s="43"/>
      <c r="H14" s="48"/>
      <c r="I14" s="43"/>
      <c r="J14" s="224"/>
    </row>
    <row r="15" ht="15" customHeight="1"/>
    <row r="18" spans="1:10" ht="13.5">
      <c r="A18" s="627" t="s">
        <v>503</v>
      </c>
      <c r="B18" s="627"/>
      <c r="C18" s="627"/>
      <c r="D18" s="627"/>
      <c r="E18" s="627"/>
      <c r="F18" s="627"/>
      <c r="G18" s="627"/>
      <c r="H18" s="627"/>
      <c r="I18" s="627"/>
      <c r="J18" s="627"/>
    </row>
  </sheetData>
  <mergeCells count="14">
    <mergeCell ref="A2:J2"/>
    <mergeCell ref="J4:J5"/>
    <mergeCell ref="A18:J18"/>
    <mergeCell ref="A13:B13"/>
    <mergeCell ref="A1:J1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874015748031497" right="0.15748031496062992" top="0.5905511811023623" bottom="0.984251968503937" header="0.7086614173228347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3">
      <selection activeCell="I15" sqref="I15"/>
    </sheetView>
  </sheetViews>
  <sheetFormatPr defaultColWidth="9.140625" defaultRowHeight="12.75"/>
  <cols>
    <col min="1" max="1" width="3.7109375" style="6" customWidth="1"/>
    <col min="2" max="2" width="26.57421875" style="6" customWidth="1"/>
    <col min="3" max="3" width="13.57421875" style="6" customWidth="1"/>
    <col min="4" max="7" width="15.7109375" style="6" customWidth="1"/>
    <col min="8" max="8" width="12.421875" style="6" customWidth="1"/>
    <col min="9" max="16384" width="9.140625" style="6" customWidth="1"/>
  </cols>
  <sheetData>
    <row r="1" spans="1:8" ht="30" customHeight="1">
      <c r="A1" s="665" t="s">
        <v>42</v>
      </c>
      <c r="B1" s="665"/>
      <c r="C1" s="665"/>
      <c r="D1" s="665"/>
      <c r="E1" s="665"/>
      <c r="F1" s="665"/>
      <c r="G1" s="665"/>
      <c r="H1" s="665"/>
    </row>
    <row r="2" spans="1:8" ht="19.5" customHeight="1">
      <c r="A2" s="694" t="s">
        <v>177</v>
      </c>
      <c r="B2" s="695"/>
      <c r="C2" s="695"/>
      <c r="D2" s="695"/>
      <c r="E2" s="695"/>
      <c r="F2" s="695"/>
      <c r="G2" s="695"/>
      <c r="H2" s="695"/>
    </row>
    <row r="3" spans="1:8" ht="19.5" customHeight="1">
      <c r="A3" s="120"/>
      <c r="B3" s="121"/>
      <c r="C3" s="121"/>
      <c r="D3" s="121"/>
      <c r="E3" s="121"/>
      <c r="F3" s="121"/>
      <c r="G3" s="121"/>
      <c r="H3" s="121"/>
    </row>
    <row r="4" spans="1:8" ht="19.5" customHeight="1">
      <c r="A4" s="120"/>
      <c r="B4" s="121"/>
      <c r="C4" s="121"/>
      <c r="D4" s="121"/>
      <c r="E4" s="121"/>
      <c r="F4" s="121"/>
      <c r="G4" s="121"/>
      <c r="H4" s="121"/>
    </row>
    <row r="5" spans="1:8" ht="19.5" customHeight="1" thickBot="1">
      <c r="A5" s="3"/>
      <c r="B5" s="2"/>
      <c r="C5" s="2"/>
      <c r="D5" s="2"/>
      <c r="E5" s="2"/>
      <c r="F5" s="2"/>
      <c r="G5" s="2"/>
      <c r="H5" s="25" t="s">
        <v>272</v>
      </c>
    </row>
    <row r="6" spans="1:8" ht="49.5" customHeight="1">
      <c r="A6" s="678" t="s">
        <v>270</v>
      </c>
      <c r="B6" s="704" t="s">
        <v>223</v>
      </c>
      <c r="C6" s="704" t="s">
        <v>275</v>
      </c>
      <c r="D6" s="643" t="s">
        <v>165</v>
      </c>
      <c r="E6" s="643" t="s">
        <v>166</v>
      </c>
      <c r="F6" s="643" t="s">
        <v>356</v>
      </c>
      <c r="G6" s="643" t="s">
        <v>226</v>
      </c>
      <c r="H6" s="674" t="s">
        <v>349</v>
      </c>
    </row>
    <row r="7" spans="1:8" ht="15.75" customHeight="1" thickBot="1">
      <c r="A7" s="679"/>
      <c r="B7" s="705"/>
      <c r="C7" s="706"/>
      <c r="D7" s="629"/>
      <c r="E7" s="629"/>
      <c r="F7" s="686"/>
      <c r="G7" s="629"/>
      <c r="H7" s="631"/>
    </row>
    <row r="8" spans="1:8" ht="9.75" customHeight="1" thickBot="1" thickTop="1">
      <c r="A8" s="34">
        <v>0</v>
      </c>
      <c r="B8" s="36">
        <v>1</v>
      </c>
      <c r="C8" s="36">
        <v>2</v>
      </c>
      <c r="D8" s="35">
        <v>3</v>
      </c>
      <c r="E8" s="35">
        <v>4</v>
      </c>
      <c r="F8" s="35">
        <v>5</v>
      </c>
      <c r="G8" s="35">
        <v>6</v>
      </c>
      <c r="H8" s="37">
        <v>7</v>
      </c>
    </row>
    <row r="9" spans="1:8" ht="24.75" customHeight="1" thickTop="1">
      <c r="A9" s="8">
        <v>1</v>
      </c>
      <c r="B9" s="517" t="s">
        <v>161</v>
      </c>
      <c r="C9" s="277">
        <f>'гин леталитет'!E7</f>
        <v>28</v>
      </c>
      <c r="D9" s="277">
        <v>0</v>
      </c>
      <c r="E9" s="277">
        <v>0</v>
      </c>
      <c r="F9" s="277">
        <v>0</v>
      </c>
      <c r="G9" s="91"/>
      <c r="H9" s="235">
        <f aca="true" t="shared" si="0" ref="H9:H15">D9/C9*100</f>
        <v>0</v>
      </c>
    </row>
    <row r="10" spans="1:8" ht="24.75" customHeight="1">
      <c r="A10" s="9">
        <v>2</v>
      </c>
      <c r="B10" s="518" t="s">
        <v>162</v>
      </c>
      <c r="C10" s="277">
        <f>'гин леталитет'!E8</f>
        <v>0</v>
      </c>
      <c r="D10" s="230">
        <v>0</v>
      </c>
      <c r="E10" s="229">
        <v>0</v>
      </c>
      <c r="F10" s="229">
        <v>0</v>
      </c>
      <c r="G10" s="91"/>
      <c r="H10" s="235"/>
    </row>
    <row r="11" spans="1:8" ht="24.75" customHeight="1">
      <c r="A11" s="9">
        <v>3</v>
      </c>
      <c r="B11" s="519" t="s">
        <v>133</v>
      </c>
      <c r="C11" s="277">
        <f>'гин леталитет'!E9</f>
        <v>0</v>
      </c>
      <c r="D11" s="230">
        <v>0</v>
      </c>
      <c r="E11" s="229">
        <v>0</v>
      </c>
      <c r="F11" s="229">
        <v>0</v>
      </c>
      <c r="G11" s="91"/>
      <c r="H11" s="235"/>
    </row>
    <row r="12" spans="1:8" ht="24.75" customHeight="1">
      <c r="A12" s="9">
        <v>4</v>
      </c>
      <c r="B12" s="519" t="s">
        <v>134</v>
      </c>
      <c r="C12" s="277">
        <f>'гин леталитет'!E10</f>
        <v>1</v>
      </c>
      <c r="D12" s="229">
        <v>0</v>
      </c>
      <c r="E12" s="229">
        <v>0</v>
      </c>
      <c r="F12" s="229">
        <v>0</v>
      </c>
      <c r="G12" s="91"/>
      <c r="H12" s="235"/>
    </row>
    <row r="13" spans="1:8" ht="24.75" customHeight="1">
      <c r="A13" s="9">
        <v>5</v>
      </c>
      <c r="B13" s="519" t="s">
        <v>136</v>
      </c>
      <c r="C13" s="277">
        <f>'гин леталитет'!E11</f>
        <v>7</v>
      </c>
      <c r="D13" s="230">
        <v>0</v>
      </c>
      <c r="E13" s="229">
        <v>0</v>
      </c>
      <c r="F13" s="229">
        <v>0</v>
      </c>
      <c r="G13" s="91"/>
      <c r="H13" s="235">
        <f t="shared" si="0"/>
        <v>0</v>
      </c>
    </row>
    <row r="14" spans="1:8" ht="39" customHeight="1" thickBot="1">
      <c r="A14" s="38">
        <v>6</v>
      </c>
      <c r="B14" s="518" t="s">
        <v>155</v>
      </c>
      <c r="C14" s="277">
        <f>'гин леталитет'!E12</f>
        <v>0</v>
      </c>
      <c r="D14" s="230">
        <v>0</v>
      </c>
      <c r="E14" s="229">
        <v>0</v>
      </c>
      <c r="F14" s="260">
        <v>0</v>
      </c>
      <c r="G14" s="91"/>
      <c r="H14" s="235"/>
    </row>
    <row r="15" spans="1:8" ht="40.5" customHeight="1" thickBot="1" thickTop="1">
      <c r="A15" s="702" t="s">
        <v>132</v>
      </c>
      <c r="B15" s="703"/>
      <c r="C15" s="124">
        <f>SUM(C9:C14)</f>
        <v>36</v>
      </c>
      <c r="D15" s="84">
        <f>SUM(D9:D14)</f>
        <v>0</v>
      </c>
      <c r="E15" s="84">
        <f>SUM(E9:E14)</f>
        <v>0</v>
      </c>
      <c r="F15" s="84">
        <f>SUM(F9:F14)</f>
        <v>0</v>
      </c>
      <c r="G15" s="82">
        <v>0</v>
      </c>
      <c r="H15" s="83">
        <f t="shared" si="0"/>
        <v>0</v>
      </c>
    </row>
    <row r="16" spans="1:8" ht="15" customHeight="1">
      <c r="A16" s="42"/>
      <c r="B16" s="42"/>
      <c r="C16" s="43"/>
      <c r="D16" s="43"/>
      <c r="E16" s="43"/>
      <c r="F16" s="43"/>
      <c r="G16" s="48"/>
      <c r="H16" s="48"/>
    </row>
    <row r="17" s="13" customFormat="1" ht="9.75"/>
    <row r="21" spans="1:8" ht="13.5">
      <c r="A21" s="627" t="s">
        <v>598</v>
      </c>
      <c r="B21" s="627"/>
      <c r="C21" s="627"/>
      <c r="D21" s="627"/>
      <c r="E21" s="627"/>
      <c r="F21" s="627"/>
      <c r="G21" s="627"/>
      <c r="H21" s="627"/>
    </row>
  </sheetData>
  <mergeCells count="12">
    <mergeCell ref="F6:F7"/>
    <mergeCell ref="H6:H7"/>
    <mergeCell ref="A21:H21"/>
    <mergeCell ref="A15:B15"/>
    <mergeCell ref="A2:H2"/>
    <mergeCell ref="A1:H1"/>
    <mergeCell ref="A6:A7"/>
    <mergeCell ref="B6:B7"/>
    <mergeCell ref="C6:C7"/>
    <mergeCell ref="D6:D7"/>
    <mergeCell ref="E6:E7"/>
    <mergeCell ref="G6:G7"/>
  </mergeCells>
  <printOptions horizontalCentered="1"/>
  <pageMargins left="0.5905511811023623" right="0.5511811023622047" top="0.5905511811023623" bottom="0.984251968503937" header="0.5118110236220472" footer="0.5118110236220472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9"/>
  </sheetPr>
  <dimension ref="A1:H21"/>
  <sheetViews>
    <sheetView workbookViewId="0" topLeftCell="A5">
      <selection activeCell="G17" sqref="G17"/>
    </sheetView>
  </sheetViews>
  <sheetFormatPr defaultColWidth="9.140625" defaultRowHeight="12.75"/>
  <cols>
    <col min="1" max="1" width="4.8515625" style="6" customWidth="1"/>
    <col min="2" max="2" width="41.421875" style="6" customWidth="1"/>
    <col min="3" max="7" width="12.7109375" style="6" customWidth="1"/>
    <col min="8" max="16384" width="9.140625" style="6" customWidth="1"/>
  </cols>
  <sheetData>
    <row r="1" spans="1:7" ht="30" customHeight="1">
      <c r="A1" s="628" t="s">
        <v>87</v>
      </c>
      <c r="B1" s="628"/>
      <c r="C1" s="628"/>
      <c r="D1" s="628"/>
      <c r="E1" s="628"/>
      <c r="F1" s="628"/>
      <c r="G1" s="628"/>
    </row>
    <row r="2" spans="1:7" ht="19.5" customHeight="1">
      <c r="A2" s="694" t="s">
        <v>176</v>
      </c>
      <c r="B2" s="695"/>
      <c r="C2" s="695"/>
      <c r="D2" s="695"/>
      <c r="E2" s="695"/>
      <c r="F2" s="695"/>
      <c r="G2" s="695"/>
    </row>
    <row r="3" spans="1:7" ht="19.5" customHeight="1" thickBot="1">
      <c r="A3" s="664"/>
      <c r="B3" s="664"/>
      <c r="C3" s="52"/>
      <c r="D3" s="52"/>
      <c r="E3" s="52"/>
      <c r="F3" s="52"/>
      <c r="G3" s="25" t="s">
        <v>237</v>
      </c>
    </row>
    <row r="4" spans="1:7" ht="45" customHeight="1">
      <c r="A4" s="678" t="s">
        <v>271</v>
      </c>
      <c r="B4" s="709" t="s">
        <v>223</v>
      </c>
      <c r="C4" s="643" t="s">
        <v>140</v>
      </c>
      <c r="D4" s="643" t="s">
        <v>149</v>
      </c>
      <c r="E4" s="643" t="s">
        <v>350</v>
      </c>
      <c r="F4" s="643" t="s">
        <v>143</v>
      </c>
      <c r="G4" s="674" t="s">
        <v>151</v>
      </c>
    </row>
    <row r="5" spans="1:7" ht="21" customHeight="1" thickBot="1">
      <c r="A5" s="679"/>
      <c r="B5" s="710"/>
      <c r="C5" s="629"/>
      <c r="D5" s="629"/>
      <c r="E5" s="629"/>
      <c r="F5" s="629"/>
      <c r="G5" s="631"/>
    </row>
    <row r="6" spans="1:7" ht="9.75" customHeight="1" thickBot="1" thickTop="1">
      <c r="A6" s="34">
        <v>0</v>
      </c>
      <c r="B6" s="44">
        <v>1</v>
      </c>
      <c r="C6" s="35">
        <v>2</v>
      </c>
      <c r="D6" s="35">
        <v>3</v>
      </c>
      <c r="E6" s="35">
        <v>4</v>
      </c>
      <c r="F6" s="35">
        <v>5</v>
      </c>
      <c r="G6" s="37">
        <v>6</v>
      </c>
    </row>
    <row r="7" spans="1:7" ht="24.75" customHeight="1" thickTop="1">
      <c r="A7" s="8">
        <v>1</v>
      </c>
      <c r="B7" s="14" t="s">
        <v>467</v>
      </c>
      <c r="C7" s="230">
        <v>45328</v>
      </c>
      <c r="D7" s="230">
        <v>445</v>
      </c>
      <c r="E7" s="229">
        <v>1762</v>
      </c>
      <c r="F7" s="255">
        <f aca="true" t="shared" si="0" ref="F7:F17">E7/C7*100</f>
        <v>3.88722202612072</v>
      </c>
      <c r="G7" s="271">
        <f aca="true" t="shared" si="1" ref="G7:G16">D7/E7*100</f>
        <v>25.25539160045403</v>
      </c>
    </row>
    <row r="8" spans="1:7" ht="24.75" customHeight="1">
      <c r="A8" s="9">
        <v>2</v>
      </c>
      <c r="B8" s="73" t="s">
        <v>162</v>
      </c>
      <c r="C8" s="230">
        <v>6068</v>
      </c>
      <c r="D8" s="230">
        <v>1</v>
      </c>
      <c r="E8" s="229">
        <v>16</v>
      </c>
      <c r="F8" s="91">
        <f t="shared" si="0"/>
        <v>0.26367831245880025</v>
      </c>
      <c r="G8" s="235">
        <f t="shared" si="1"/>
        <v>6.25</v>
      </c>
    </row>
    <row r="9" spans="1:7" ht="24.75" customHeight="1">
      <c r="A9" s="9">
        <v>3</v>
      </c>
      <c r="B9" s="74" t="s">
        <v>133</v>
      </c>
      <c r="C9" s="230">
        <v>10087</v>
      </c>
      <c r="D9" s="230">
        <v>54</v>
      </c>
      <c r="E9" s="229">
        <v>234</v>
      </c>
      <c r="F9" s="91">
        <f t="shared" si="0"/>
        <v>2.3198175869931594</v>
      </c>
      <c r="G9" s="235">
        <f t="shared" si="1"/>
        <v>23.076923076923077</v>
      </c>
    </row>
    <row r="10" spans="1:7" ht="24.75" customHeight="1">
      <c r="A10" s="9">
        <v>4</v>
      </c>
      <c r="B10" s="74" t="s">
        <v>134</v>
      </c>
      <c r="C10" s="229">
        <v>6381</v>
      </c>
      <c r="D10" s="229">
        <v>32</v>
      </c>
      <c r="E10" s="229">
        <v>201</v>
      </c>
      <c r="F10" s="91">
        <f t="shared" si="0"/>
        <v>3.149976492712741</v>
      </c>
      <c r="G10" s="235">
        <f t="shared" si="1"/>
        <v>15.92039800995025</v>
      </c>
    </row>
    <row r="11" spans="1:7" ht="24.75" customHeight="1">
      <c r="A11" s="9">
        <v>5</v>
      </c>
      <c r="B11" s="73" t="s">
        <v>615</v>
      </c>
      <c r="C11" s="230">
        <v>4768</v>
      </c>
      <c r="D11" s="230">
        <v>23</v>
      </c>
      <c r="E11" s="229">
        <v>174</v>
      </c>
      <c r="F11" s="91">
        <f t="shared" si="0"/>
        <v>3.649328859060403</v>
      </c>
      <c r="G11" s="235">
        <f t="shared" si="1"/>
        <v>13.218390804597702</v>
      </c>
    </row>
    <row r="12" spans="1:7" ht="24.75" customHeight="1">
      <c r="A12" s="9">
        <v>6</v>
      </c>
      <c r="B12" s="73" t="s">
        <v>146</v>
      </c>
      <c r="C12" s="230">
        <v>4601</v>
      </c>
      <c r="D12" s="230">
        <v>5</v>
      </c>
      <c r="E12" s="229">
        <v>95</v>
      </c>
      <c r="F12" s="91">
        <f t="shared" si="0"/>
        <v>2.064768528580743</v>
      </c>
      <c r="G12" s="235">
        <f t="shared" si="1"/>
        <v>5.263157894736842</v>
      </c>
    </row>
    <row r="13" spans="1:7" ht="24.75" customHeight="1">
      <c r="A13" s="9">
        <v>7</v>
      </c>
      <c r="B13" s="73" t="s">
        <v>137</v>
      </c>
      <c r="C13" s="230">
        <v>6726</v>
      </c>
      <c r="D13" s="230">
        <v>7</v>
      </c>
      <c r="E13" s="229">
        <v>27</v>
      </c>
      <c r="F13" s="91">
        <f t="shared" si="0"/>
        <v>0.40142729705619984</v>
      </c>
      <c r="G13" s="235">
        <f t="shared" si="1"/>
        <v>25.925925925925924</v>
      </c>
    </row>
    <row r="14" spans="1:7" ht="24.75" customHeight="1">
      <c r="A14" s="9">
        <v>8</v>
      </c>
      <c r="B14" s="73" t="s">
        <v>155</v>
      </c>
      <c r="C14" s="230">
        <v>6346</v>
      </c>
      <c r="D14" s="230">
        <v>11</v>
      </c>
      <c r="E14" s="229">
        <v>36</v>
      </c>
      <c r="F14" s="91">
        <f t="shared" si="0"/>
        <v>0.5672864796722344</v>
      </c>
      <c r="G14" s="235">
        <f t="shared" si="1"/>
        <v>30.555555555555557</v>
      </c>
    </row>
    <row r="15" spans="1:7" ht="24.75" customHeight="1">
      <c r="A15" s="9">
        <v>9</v>
      </c>
      <c r="B15" s="73" t="s">
        <v>163</v>
      </c>
      <c r="C15" s="230">
        <v>3324</v>
      </c>
      <c r="D15" s="230">
        <v>0</v>
      </c>
      <c r="E15" s="229">
        <v>9</v>
      </c>
      <c r="F15" s="91">
        <f t="shared" si="0"/>
        <v>0.2707581227436823</v>
      </c>
      <c r="G15" s="235">
        <f t="shared" si="1"/>
        <v>0</v>
      </c>
    </row>
    <row r="16" spans="1:7" ht="24.75" customHeight="1">
      <c r="A16" s="9">
        <v>10</v>
      </c>
      <c r="B16" s="73" t="s">
        <v>160</v>
      </c>
      <c r="C16" s="230">
        <v>9126</v>
      </c>
      <c r="D16" s="230">
        <v>2</v>
      </c>
      <c r="E16" s="229">
        <v>56</v>
      </c>
      <c r="F16" s="91">
        <f t="shared" si="0"/>
        <v>0.6136313828621521</v>
      </c>
      <c r="G16" s="235">
        <f t="shared" si="1"/>
        <v>3.571428571428571</v>
      </c>
    </row>
    <row r="17" spans="1:7" ht="24.75" customHeight="1" thickBot="1">
      <c r="A17" s="474">
        <v>11</v>
      </c>
      <c r="B17" s="71" t="s">
        <v>45</v>
      </c>
      <c r="C17" s="238">
        <v>197</v>
      </c>
      <c r="D17" s="238">
        <v>0</v>
      </c>
      <c r="E17" s="231">
        <v>0</v>
      </c>
      <c r="F17" s="269">
        <f t="shared" si="0"/>
        <v>0</v>
      </c>
      <c r="G17" s="278">
        <v>0</v>
      </c>
    </row>
    <row r="18" spans="1:7" ht="24.75" customHeight="1" thickBot="1" thickTop="1">
      <c r="A18" s="707" t="s">
        <v>132</v>
      </c>
      <c r="B18" s="708"/>
      <c r="C18" s="84">
        <f>SUM(C7:C17)</f>
        <v>102952</v>
      </c>
      <c r="D18" s="84">
        <f>SUM(D7:D17)</f>
        <v>580</v>
      </c>
      <c r="E18" s="84">
        <f>SUM(E7:E17)</f>
        <v>2610</v>
      </c>
      <c r="F18" s="82">
        <f>E18/C18*100</f>
        <v>2.5351620172507574</v>
      </c>
      <c r="G18" s="85">
        <f>D18/E18*100</f>
        <v>22.22222222222222</v>
      </c>
    </row>
    <row r="19" ht="15" customHeight="1">
      <c r="A19" s="13" t="s">
        <v>49</v>
      </c>
    </row>
    <row r="20" spans="1:8" ht="13.5">
      <c r="A20" s="245"/>
      <c r="B20" s="246"/>
      <c r="C20" s="246"/>
      <c r="D20" s="246"/>
      <c r="E20" s="246"/>
      <c r="F20" s="246"/>
      <c r="G20" s="246"/>
      <c r="H20" s="246"/>
    </row>
    <row r="21" spans="1:7" ht="13.5">
      <c r="A21" s="627" t="s">
        <v>504</v>
      </c>
      <c r="B21" s="627"/>
      <c r="C21" s="627"/>
      <c r="D21" s="627"/>
      <c r="E21" s="627"/>
      <c r="F21" s="627"/>
      <c r="G21" s="627"/>
    </row>
  </sheetData>
  <mergeCells count="12">
    <mergeCell ref="G4:G5"/>
    <mergeCell ref="A3:B3"/>
    <mergeCell ref="A21:G21"/>
    <mergeCell ref="A18:B18"/>
    <mergeCell ref="A2:G2"/>
    <mergeCell ref="A1:G1"/>
    <mergeCell ref="A4:A5"/>
    <mergeCell ref="B4:B5"/>
    <mergeCell ref="C4:C5"/>
    <mergeCell ref="D4:D5"/>
    <mergeCell ref="E4:E5"/>
    <mergeCell ref="F4:F5"/>
  </mergeCells>
  <printOptions horizontalCentered="1"/>
  <pageMargins left="0.4724409448818898" right="0.31496062992125984" top="0.5905511811023623" bottom="0.4330708661417323" header="0.5118110236220472" footer="0.5118110236220472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6">
      <selection activeCell="I16" sqref="I16"/>
    </sheetView>
  </sheetViews>
  <sheetFormatPr defaultColWidth="9.140625" defaultRowHeight="12.75"/>
  <cols>
    <col min="1" max="1" width="4.140625" style="6" customWidth="1"/>
    <col min="2" max="2" width="34.28125" style="6" customWidth="1"/>
    <col min="3" max="3" width="15.57421875" style="6" customWidth="1"/>
    <col min="4" max="4" width="15.421875" style="6" customWidth="1"/>
    <col min="5" max="6" width="15.8515625" style="6" customWidth="1"/>
    <col min="7" max="7" width="15.7109375" style="6" customWidth="1"/>
    <col min="8" max="8" width="15.8515625" style="6" customWidth="1"/>
    <col min="9" max="16384" width="9.140625" style="6" customWidth="1"/>
  </cols>
  <sheetData>
    <row r="1" spans="1:8" ht="30" customHeight="1">
      <c r="A1" s="665" t="s">
        <v>6</v>
      </c>
      <c r="B1" s="628"/>
      <c r="C1" s="628"/>
      <c r="D1" s="628"/>
      <c r="E1" s="628"/>
      <c r="F1" s="628"/>
      <c r="G1" s="628"/>
      <c r="H1" s="628"/>
    </row>
    <row r="2" spans="1:8" ht="19.5" customHeight="1">
      <c r="A2" s="623" t="s">
        <v>176</v>
      </c>
      <c r="B2" s="689"/>
      <c r="C2" s="689"/>
      <c r="D2" s="689"/>
      <c r="E2" s="689"/>
      <c r="F2" s="689"/>
      <c r="G2" s="689"/>
      <c r="H2" s="689"/>
    </row>
    <row r="3" spans="1:8" ht="12.75" customHeight="1" thickBot="1">
      <c r="A3" s="225"/>
      <c r="B3" s="226"/>
      <c r="C3" s="226"/>
      <c r="D3" s="226"/>
      <c r="E3" s="226"/>
      <c r="F3" s="226"/>
      <c r="G3" s="226"/>
      <c r="H3" s="227" t="s">
        <v>243</v>
      </c>
    </row>
    <row r="4" spans="1:8" ht="48" customHeight="1">
      <c r="A4" s="678" t="s">
        <v>270</v>
      </c>
      <c r="B4" s="709" t="s">
        <v>223</v>
      </c>
      <c r="C4" s="643" t="s">
        <v>242</v>
      </c>
      <c r="D4" s="643" t="s">
        <v>228</v>
      </c>
      <c r="E4" s="643" t="s">
        <v>166</v>
      </c>
      <c r="F4" s="643" t="s">
        <v>356</v>
      </c>
      <c r="G4" s="643" t="s">
        <v>167</v>
      </c>
      <c r="H4" s="674" t="s">
        <v>349</v>
      </c>
    </row>
    <row r="5" spans="1:8" ht="16.5" customHeight="1" thickBot="1">
      <c r="A5" s="679"/>
      <c r="B5" s="710"/>
      <c r="C5" s="670"/>
      <c r="D5" s="670"/>
      <c r="E5" s="670"/>
      <c r="F5" s="686"/>
      <c r="G5" s="670"/>
      <c r="H5" s="675"/>
    </row>
    <row r="6" spans="1:8" s="41" customFormat="1" ht="9.75" customHeight="1" thickBot="1" thickTop="1">
      <c r="A6" s="34">
        <v>0</v>
      </c>
      <c r="B6" s="44">
        <v>1</v>
      </c>
      <c r="C6" s="35">
        <v>2</v>
      </c>
      <c r="D6" s="35">
        <v>3</v>
      </c>
      <c r="E6" s="35">
        <v>4</v>
      </c>
      <c r="F6" s="35">
        <v>5</v>
      </c>
      <c r="G6" s="35">
        <v>6</v>
      </c>
      <c r="H6" s="37">
        <v>7</v>
      </c>
    </row>
    <row r="7" spans="1:8" ht="30" customHeight="1" thickTop="1">
      <c r="A7" s="228">
        <v>1</v>
      </c>
      <c r="B7" s="14" t="s">
        <v>161</v>
      </c>
      <c r="C7" s="229">
        <f>'хирургија леталитет'!E7</f>
        <v>1762</v>
      </c>
      <c r="D7" s="230">
        <v>177</v>
      </c>
      <c r="E7" s="229">
        <v>122</v>
      </c>
      <c r="F7" s="231">
        <v>165</v>
      </c>
      <c r="G7" s="90">
        <f>E7/F7*100</f>
        <v>73.93939393939394</v>
      </c>
      <c r="H7" s="232">
        <f>D7/C7*100</f>
        <v>10.045402951191827</v>
      </c>
    </row>
    <row r="8" spans="1:8" ht="30" customHeight="1">
      <c r="A8" s="233">
        <v>2</v>
      </c>
      <c r="B8" s="73" t="s">
        <v>162</v>
      </c>
      <c r="C8" s="229">
        <v>16</v>
      </c>
      <c r="D8" s="230">
        <v>0</v>
      </c>
      <c r="E8" s="229">
        <v>0</v>
      </c>
      <c r="F8" s="229">
        <v>0</v>
      </c>
      <c r="G8" s="91">
        <v>0</v>
      </c>
      <c r="H8" s="234">
        <v>0</v>
      </c>
    </row>
    <row r="9" spans="1:8" ht="30" customHeight="1">
      <c r="A9" s="233">
        <v>3</v>
      </c>
      <c r="B9" s="74" t="s">
        <v>133</v>
      </c>
      <c r="C9" s="229">
        <v>234</v>
      </c>
      <c r="D9" s="230">
        <v>11</v>
      </c>
      <c r="E9" s="229">
        <v>11</v>
      </c>
      <c r="F9" s="229">
        <v>11</v>
      </c>
      <c r="G9" s="91">
        <f aca="true" t="shared" si="0" ref="G9:G18">E9/F9*100</f>
        <v>100</v>
      </c>
      <c r="H9" s="235">
        <f aca="true" t="shared" si="1" ref="H9:H18">D9/C9*100</f>
        <v>4.700854700854701</v>
      </c>
    </row>
    <row r="10" spans="1:8" ht="30" customHeight="1">
      <c r="A10" s="233">
        <v>4</v>
      </c>
      <c r="B10" s="74" t="s">
        <v>134</v>
      </c>
      <c r="C10" s="229">
        <v>201</v>
      </c>
      <c r="D10" s="229">
        <v>23</v>
      </c>
      <c r="E10" s="229">
        <v>10</v>
      </c>
      <c r="F10" s="229">
        <v>10</v>
      </c>
      <c r="G10" s="91">
        <f t="shared" si="0"/>
        <v>100</v>
      </c>
      <c r="H10" s="235">
        <f t="shared" si="1"/>
        <v>11.442786069651742</v>
      </c>
    </row>
    <row r="11" spans="1:8" ht="30" customHeight="1">
      <c r="A11" s="233">
        <v>5</v>
      </c>
      <c r="B11" s="71" t="s">
        <v>616</v>
      </c>
      <c r="C11" s="229">
        <v>174</v>
      </c>
      <c r="D11" s="236">
        <v>9</v>
      </c>
      <c r="E11" s="237">
        <v>3</v>
      </c>
      <c r="F11" s="237">
        <v>4</v>
      </c>
      <c r="G11" s="91">
        <f t="shared" si="0"/>
        <v>75</v>
      </c>
      <c r="H11" s="235">
        <f t="shared" si="1"/>
        <v>5.172413793103448</v>
      </c>
    </row>
    <row r="12" spans="1:8" ht="30" customHeight="1">
      <c r="A12" s="233">
        <v>6</v>
      </c>
      <c r="B12" s="73" t="s">
        <v>146</v>
      </c>
      <c r="C12" s="229">
        <v>95</v>
      </c>
      <c r="D12" s="230">
        <v>3</v>
      </c>
      <c r="E12" s="229">
        <v>3</v>
      </c>
      <c r="F12" s="229">
        <v>3</v>
      </c>
      <c r="G12" s="91">
        <f t="shared" si="0"/>
        <v>100</v>
      </c>
      <c r="H12" s="235">
        <f t="shared" si="1"/>
        <v>3.1578947368421053</v>
      </c>
    </row>
    <row r="13" spans="1:8" ht="30" customHeight="1">
      <c r="A13" s="233">
        <v>7</v>
      </c>
      <c r="B13" s="73" t="s">
        <v>137</v>
      </c>
      <c r="C13" s="229">
        <v>27</v>
      </c>
      <c r="D13" s="230">
        <v>11</v>
      </c>
      <c r="E13" s="229">
        <v>11</v>
      </c>
      <c r="F13" s="229">
        <v>11</v>
      </c>
      <c r="G13" s="91">
        <f t="shared" si="0"/>
        <v>100</v>
      </c>
      <c r="H13" s="235">
        <f t="shared" si="1"/>
        <v>40.74074074074074</v>
      </c>
    </row>
    <row r="14" spans="1:8" ht="30" customHeight="1">
      <c r="A14" s="233">
        <v>8</v>
      </c>
      <c r="B14" s="73" t="s">
        <v>155</v>
      </c>
      <c r="C14" s="229">
        <v>36</v>
      </c>
      <c r="D14" s="230">
        <v>20</v>
      </c>
      <c r="E14" s="229">
        <v>20</v>
      </c>
      <c r="F14" s="229">
        <v>20</v>
      </c>
      <c r="G14" s="91">
        <f t="shared" si="0"/>
        <v>100</v>
      </c>
      <c r="H14" s="235">
        <f t="shared" si="1"/>
        <v>55.55555555555556</v>
      </c>
    </row>
    <row r="15" spans="1:8" ht="30" customHeight="1">
      <c r="A15" s="233">
        <v>9</v>
      </c>
      <c r="B15" s="73" t="s">
        <v>163</v>
      </c>
      <c r="C15" s="229">
        <v>9</v>
      </c>
      <c r="D15" s="230">
        <v>0</v>
      </c>
      <c r="E15" s="229">
        <v>0</v>
      </c>
      <c r="F15" s="229">
        <v>0</v>
      </c>
      <c r="G15" s="91">
        <v>0</v>
      </c>
      <c r="H15" s="235">
        <f t="shared" si="1"/>
        <v>0</v>
      </c>
    </row>
    <row r="16" spans="1:8" ht="30" customHeight="1">
      <c r="A16" s="233">
        <v>10</v>
      </c>
      <c r="B16" s="73" t="s">
        <v>160</v>
      </c>
      <c r="C16" s="229">
        <v>56</v>
      </c>
      <c r="D16" s="230">
        <v>6</v>
      </c>
      <c r="E16" s="229">
        <v>1</v>
      </c>
      <c r="F16" s="229">
        <v>3</v>
      </c>
      <c r="G16" s="91">
        <f t="shared" si="0"/>
        <v>33.33333333333333</v>
      </c>
      <c r="H16" s="235">
        <f t="shared" si="1"/>
        <v>10.714285714285714</v>
      </c>
    </row>
    <row r="17" spans="1:8" ht="30" customHeight="1" thickBot="1">
      <c r="A17" s="532">
        <v>11</v>
      </c>
      <c r="B17" s="525" t="s">
        <v>45</v>
      </c>
      <c r="C17" s="231">
        <v>197</v>
      </c>
      <c r="D17" s="238">
        <v>0</v>
      </c>
      <c r="E17" s="231">
        <v>0</v>
      </c>
      <c r="F17" s="231">
        <v>0</v>
      </c>
      <c r="G17" s="91"/>
      <c r="H17" s="235">
        <f t="shared" si="1"/>
        <v>0</v>
      </c>
    </row>
    <row r="18" spans="1:8" ht="44.25" customHeight="1" thickBot="1" thickTop="1">
      <c r="A18" s="711" t="s">
        <v>132</v>
      </c>
      <c r="B18" s="712"/>
      <c r="C18" s="244">
        <f>SUM(C7:C16)</f>
        <v>2610</v>
      </c>
      <c r="D18" s="244">
        <f>SUM(D7:D16)</f>
        <v>260</v>
      </c>
      <c r="E18" s="244">
        <f>SUM(E7:E16)</f>
        <v>181</v>
      </c>
      <c r="F18" s="244">
        <f>SUM(F7:F16)</f>
        <v>227</v>
      </c>
      <c r="G18" s="241">
        <f t="shared" si="0"/>
        <v>79.73568281938326</v>
      </c>
      <c r="H18" s="242">
        <f t="shared" si="1"/>
        <v>9.961685823754788</v>
      </c>
    </row>
    <row r="19" spans="1:8" ht="13.5" customHeight="1">
      <c r="A19" s="687"/>
      <c r="B19" s="687"/>
      <c r="C19" s="687"/>
      <c r="D19" s="687"/>
      <c r="E19" s="687"/>
      <c r="F19" s="687"/>
      <c r="G19" s="687"/>
      <c r="H19" s="687"/>
    </row>
    <row r="20" spans="1:8" ht="25.5" customHeight="1">
      <c r="A20" s="687" t="s">
        <v>110</v>
      </c>
      <c r="B20" s="638"/>
      <c r="C20" s="638"/>
      <c r="D20" s="638"/>
      <c r="E20" s="638"/>
      <c r="F20" s="638"/>
      <c r="G20" s="638"/>
      <c r="H20" s="638"/>
    </row>
    <row r="22" spans="1:8" ht="13.5">
      <c r="A22" s="627" t="s">
        <v>505</v>
      </c>
      <c r="B22" s="627"/>
      <c r="C22" s="627"/>
      <c r="D22" s="627"/>
      <c r="E22" s="627"/>
      <c r="F22" s="627"/>
      <c r="G22" s="627"/>
      <c r="H22" s="627"/>
    </row>
  </sheetData>
  <mergeCells count="14">
    <mergeCell ref="A1:H1"/>
    <mergeCell ref="A4:A5"/>
    <mergeCell ref="B4:B5"/>
    <mergeCell ref="C4:C5"/>
    <mergeCell ref="D4:D5"/>
    <mergeCell ref="E4:E5"/>
    <mergeCell ref="G4:G5"/>
    <mergeCell ref="H4:H5"/>
    <mergeCell ref="A2:H2"/>
    <mergeCell ref="A19:H19"/>
    <mergeCell ref="F4:F5"/>
    <mergeCell ref="A22:H22"/>
    <mergeCell ref="A18:B18"/>
    <mergeCell ref="A20:H20"/>
  </mergeCells>
  <printOptions horizontalCentered="1"/>
  <pageMargins left="0.2362204724409449" right="0.2362204724409449" top="0.5905511811023623" bottom="0.5118110236220472" header="0.5118110236220472" footer="0.5118110236220472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6">
      <selection activeCell="D18" sqref="D18"/>
    </sheetView>
  </sheetViews>
  <sheetFormatPr defaultColWidth="9.140625" defaultRowHeight="12.75"/>
  <cols>
    <col min="1" max="1" width="4.28125" style="6" customWidth="1"/>
    <col min="2" max="2" width="23.7109375" style="6" customWidth="1"/>
    <col min="3" max="9" width="12.7109375" style="6" customWidth="1"/>
    <col min="10" max="10" width="13.7109375" style="6" customWidth="1"/>
    <col min="11" max="16384" width="9.140625" style="6" customWidth="1"/>
  </cols>
  <sheetData>
    <row r="1" spans="1:10" s="5" customFormat="1" ht="32.25" customHeight="1">
      <c r="A1" s="665" t="s">
        <v>90</v>
      </c>
      <c r="B1" s="716"/>
      <c r="C1" s="716"/>
      <c r="D1" s="716"/>
      <c r="E1" s="716"/>
      <c r="F1" s="716"/>
      <c r="G1" s="716"/>
      <c r="H1" s="716"/>
      <c r="I1" s="716"/>
      <c r="J1" s="716"/>
    </row>
    <row r="2" spans="1:10" s="5" customFormat="1" ht="9.75" customHeight="1">
      <c r="A2" s="714" t="s">
        <v>176</v>
      </c>
      <c r="B2" s="715"/>
      <c r="C2" s="715"/>
      <c r="D2" s="715"/>
      <c r="E2" s="715"/>
      <c r="F2" s="715"/>
      <c r="G2" s="715"/>
      <c r="H2" s="715"/>
      <c r="I2" s="715"/>
      <c r="J2" s="715"/>
    </row>
    <row r="3" spans="1:10" ht="9.75" customHeight="1" thickBot="1">
      <c r="A3" s="1"/>
      <c r="B3" s="1"/>
      <c r="C3" s="1"/>
      <c r="D3" s="1"/>
      <c r="E3" s="1"/>
      <c r="F3" s="1"/>
      <c r="G3" s="1"/>
      <c r="H3" s="1"/>
      <c r="I3" s="1"/>
      <c r="J3" s="25" t="s">
        <v>247</v>
      </c>
    </row>
    <row r="4" spans="1:10" ht="45" customHeight="1">
      <c r="A4" s="678" t="s">
        <v>229</v>
      </c>
      <c r="B4" s="709" t="s">
        <v>223</v>
      </c>
      <c r="C4" s="643" t="s">
        <v>365</v>
      </c>
      <c r="D4" s="643" t="s">
        <v>145</v>
      </c>
      <c r="E4" s="643" t="s">
        <v>178</v>
      </c>
      <c r="F4" s="643" t="s">
        <v>366</v>
      </c>
      <c r="G4" s="643" t="s">
        <v>363</v>
      </c>
      <c r="H4" s="643" t="s">
        <v>367</v>
      </c>
      <c r="I4" s="643" t="s">
        <v>147</v>
      </c>
      <c r="J4" s="674" t="s">
        <v>364</v>
      </c>
    </row>
    <row r="5" spans="1:10" ht="45" customHeight="1" thickBot="1">
      <c r="A5" s="679"/>
      <c r="B5" s="710"/>
      <c r="C5" s="629"/>
      <c r="D5" s="629"/>
      <c r="E5" s="629"/>
      <c r="F5" s="629"/>
      <c r="G5" s="629"/>
      <c r="H5" s="629"/>
      <c r="I5" s="629"/>
      <c r="J5" s="631"/>
    </row>
    <row r="6" spans="1:10" s="41" customFormat="1" ht="9.75" customHeight="1" thickBot="1" thickTop="1">
      <c r="A6" s="34">
        <v>0</v>
      </c>
      <c r="B6" s="44">
        <v>1</v>
      </c>
      <c r="C6" s="35">
        <v>2</v>
      </c>
      <c r="D6" s="35">
        <v>3</v>
      </c>
      <c r="E6" s="35">
        <v>4</v>
      </c>
      <c r="F6" s="35">
        <v>5</v>
      </c>
      <c r="G6" s="35">
        <v>6</v>
      </c>
      <c r="H6" s="35">
        <v>7</v>
      </c>
      <c r="I6" s="35">
        <v>8</v>
      </c>
      <c r="J6" s="37">
        <v>9</v>
      </c>
    </row>
    <row r="7" spans="1:10" ht="22.5" customHeight="1" thickTop="1">
      <c r="A7" s="520">
        <v>1</v>
      </c>
      <c r="B7" s="14" t="s">
        <v>261</v>
      </c>
      <c r="C7" s="168">
        <v>45328</v>
      </c>
      <c r="D7" s="171">
        <f>44197+5483+73557+34560+47218+11870+26293+24265+69336+15456+16589+16473+2875</f>
        <v>388172</v>
      </c>
      <c r="E7" s="250">
        <f>7+55+24+34+119+45+40+26+70+59+107+4+86</f>
        <v>676</v>
      </c>
      <c r="F7" s="171">
        <f>2150+862+1623+1093+1592+88+0+747+5695+1106+822+1409+0</f>
        <v>17187</v>
      </c>
      <c r="G7" s="179">
        <f>46+23+36+51+24</f>
        <v>180</v>
      </c>
      <c r="H7" s="248">
        <f>G7/F7*100</f>
        <v>1.0473031942747426</v>
      </c>
      <c r="I7" s="248">
        <f>D7/C7</f>
        <v>8.563625132368514</v>
      </c>
      <c r="J7" s="249">
        <f>E7*365/D7</f>
        <v>0.6356460538111971</v>
      </c>
    </row>
    <row r="8" spans="1:10" ht="28.5" customHeight="1">
      <c r="A8" s="521">
        <v>2</v>
      </c>
      <c r="B8" s="73" t="s">
        <v>162</v>
      </c>
      <c r="C8" s="168">
        <v>6068</v>
      </c>
      <c r="D8" s="168">
        <v>20638</v>
      </c>
      <c r="E8" s="247">
        <v>46</v>
      </c>
      <c r="F8" s="168">
        <v>1779</v>
      </c>
      <c r="G8" s="168">
        <v>37</v>
      </c>
      <c r="H8" s="248">
        <f aca="true" t="shared" si="0" ref="H8:H18">G8/F8*100</f>
        <v>2.0798201236649803</v>
      </c>
      <c r="I8" s="248">
        <f aca="true" t="shared" si="1" ref="I8:I18">D8/C8</f>
        <v>3.4011206328279497</v>
      </c>
      <c r="J8" s="249">
        <f>E8*365/D8</f>
        <v>0.8135478244015893</v>
      </c>
    </row>
    <row r="9" spans="1:10" ht="22.5" customHeight="1">
      <c r="A9" s="521">
        <v>3</v>
      </c>
      <c r="B9" s="74" t="s">
        <v>133</v>
      </c>
      <c r="C9" s="168">
        <v>10087</v>
      </c>
      <c r="D9" s="168">
        <v>63263</v>
      </c>
      <c r="E9" s="247">
        <v>150</v>
      </c>
      <c r="F9" s="168">
        <v>979</v>
      </c>
      <c r="G9" s="168">
        <v>80</v>
      </c>
      <c r="H9" s="248">
        <f>G9/F9*100</f>
        <v>8.171603677221654</v>
      </c>
      <c r="I9" s="248">
        <f t="shared" si="1"/>
        <v>6.271735897690096</v>
      </c>
      <c r="J9" s="249">
        <f aca="true" t="shared" si="2" ref="J9:J17">E9*365/D9</f>
        <v>0.8654347722997645</v>
      </c>
    </row>
    <row r="10" spans="1:10" ht="22.5" customHeight="1">
      <c r="A10" s="521">
        <v>4</v>
      </c>
      <c r="B10" s="74" t="s">
        <v>134</v>
      </c>
      <c r="C10" s="168">
        <v>6381</v>
      </c>
      <c r="D10" s="168">
        <v>42226</v>
      </c>
      <c r="E10" s="247">
        <v>81</v>
      </c>
      <c r="F10" s="168">
        <v>1130</v>
      </c>
      <c r="G10" s="168">
        <v>59</v>
      </c>
      <c r="H10" s="248">
        <f t="shared" si="0"/>
        <v>5.221238938053097</v>
      </c>
      <c r="I10" s="248">
        <f t="shared" si="1"/>
        <v>6.617458078671055</v>
      </c>
      <c r="J10" s="249">
        <f t="shared" si="2"/>
        <v>0.7001610382228959</v>
      </c>
    </row>
    <row r="11" spans="1:10" ht="22.5" customHeight="1">
      <c r="A11" s="521">
        <v>5</v>
      </c>
      <c r="B11" s="73" t="s">
        <v>135</v>
      </c>
      <c r="C11" s="168">
        <v>4768</v>
      </c>
      <c r="D11" s="168">
        <v>38042</v>
      </c>
      <c r="E11" s="264">
        <v>59.4</v>
      </c>
      <c r="F11" s="168">
        <v>1165</v>
      </c>
      <c r="G11" s="178">
        <v>33</v>
      </c>
      <c r="H11" s="248">
        <f t="shared" si="0"/>
        <v>2.832618025751073</v>
      </c>
      <c r="I11" s="248">
        <f t="shared" si="1"/>
        <v>7.978607382550336</v>
      </c>
      <c r="J11" s="249">
        <f t="shared" si="2"/>
        <v>0.5699227169970034</v>
      </c>
    </row>
    <row r="12" spans="1:10" ht="21">
      <c r="A12" s="521">
        <v>6</v>
      </c>
      <c r="B12" s="73" t="s">
        <v>146</v>
      </c>
      <c r="C12" s="168">
        <v>4601</v>
      </c>
      <c r="D12" s="168">
        <v>52168</v>
      </c>
      <c r="E12" s="247">
        <v>155</v>
      </c>
      <c r="F12" s="168">
        <v>3109</v>
      </c>
      <c r="G12" s="168">
        <v>7</v>
      </c>
      <c r="H12" s="248">
        <f t="shared" si="0"/>
        <v>0.2251527822450949</v>
      </c>
      <c r="I12" s="248">
        <f t="shared" si="1"/>
        <v>11.338404694631603</v>
      </c>
      <c r="J12" s="249">
        <f t="shared" si="2"/>
        <v>1.0844770740683944</v>
      </c>
    </row>
    <row r="13" spans="1:10" ht="28.5" customHeight="1">
      <c r="A13" s="521">
        <v>7</v>
      </c>
      <c r="B13" s="73" t="s">
        <v>137</v>
      </c>
      <c r="C13" s="168">
        <v>6726</v>
      </c>
      <c r="D13" s="168">
        <v>43427</v>
      </c>
      <c r="E13" s="247">
        <v>116</v>
      </c>
      <c r="F13" s="168">
        <v>282</v>
      </c>
      <c r="G13" s="168">
        <v>8</v>
      </c>
      <c r="H13" s="248">
        <f t="shared" si="0"/>
        <v>2.8368794326241136</v>
      </c>
      <c r="I13" s="248">
        <f t="shared" si="1"/>
        <v>6.456586381207256</v>
      </c>
      <c r="J13" s="249">
        <f t="shared" si="2"/>
        <v>0.9749694890275635</v>
      </c>
    </row>
    <row r="14" spans="1:10" ht="32.25">
      <c r="A14" s="521">
        <v>8</v>
      </c>
      <c r="B14" s="73" t="s">
        <v>262</v>
      </c>
      <c r="C14" s="168">
        <v>6346</v>
      </c>
      <c r="D14" s="168">
        <v>39808</v>
      </c>
      <c r="E14" s="247">
        <v>117</v>
      </c>
      <c r="F14" s="168">
        <v>585</v>
      </c>
      <c r="G14" s="168">
        <v>0</v>
      </c>
      <c r="H14" s="248">
        <f t="shared" si="0"/>
        <v>0</v>
      </c>
      <c r="I14" s="248">
        <f t="shared" si="1"/>
        <v>6.27292782855342</v>
      </c>
      <c r="J14" s="249">
        <f t="shared" si="2"/>
        <v>1.0727743167202572</v>
      </c>
    </row>
    <row r="15" spans="1:10" ht="28.5" customHeight="1">
      <c r="A15" s="521">
        <v>9</v>
      </c>
      <c r="B15" s="73" t="s">
        <v>163</v>
      </c>
      <c r="C15" s="168">
        <v>3324</v>
      </c>
      <c r="D15" s="168">
        <v>26188</v>
      </c>
      <c r="E15" s="247">
        <v>54</v>
      </c>
      <c r="F15" s="168">
        <v>1690</v>
      </c>
      <c r="G15" s="168">
        <v>0</v>
      </c>
      <c r="H15" s="248">
        <f t="shared" si="0"/>
        <v>0</v>
      </c>
      <c r="I15" s="248">
        <f t="shared" si="1"/>
        <v>7.878459687123947</v>
      </c>
      <c r="J15" s="249">
        <f t="shared" si="2"/>
        <v>0.752634794562395</v>
      </c>
    </row>
    <row r="16" spans="1:10" ht="28.5" customHeight="1">
      <c r="A16" s="527">
        <v>10</v>
      </c>
      <c r="B16" s="538" t="s">
        <v>160</v>
      </c>
      <c r="C16" s="528">
        <v>9126</v>
      </c>
      <c r="D16" s="528">
        <v>196200</v>
      </c>
      <c r="E16" s="529">
        <v>381</v>
      </c>
      <c r="F16" s="528">
        <v>5866</v>
      </c>
      <c r="G16" s="528">
        <v>220</v>
      </c>
      <c r="H16" s="530">
        <f t="shared" si="0"/>
        <v>3.7504261847937266</v>
      </c>
      <c r="I16" s="530">
        <f t="shared" si="1"/>
        <v>21.499013806706113</v>
      </c>
      <c r="J16" s="531">
        <f t="shared" si="2"/>
        <v>0.7087920489296636</v>
      </c>
    </row>
    <row r="17" spans="1:10" ht="28.5" customHeight="1" thickBot="1">
      <c r="A17" s="526">
        <v>11</v>
      </c>
      <c r="B17" s="525" t="s">
        <v>45</v>
      </c>
      <c r="C17" s="170">
        <v>197</v>
      </c>
      <c r="D17" s="265">
        <v>361</v>
      </c>
      <c r="E17" s="266">
        <v>4</v>
      </c>
      <c r="F17" s="265">
        <v>197</v>
      </c>
      <c r="G17" s="170">
        <v>0</v>
      </c>
      <c r="H17" s="253">
        <v>0</v>
      </c>
      <c r="I17" s="253">
        <f t="shared" si="1"/>
        <v>1.83248730964467</v>
      </c>
      <c r="J17" s="293">
        <f t="shared" si="2"/>
        <v>4.044321329639889</v>
      </c>
    </row>
    <row r="18" spans="1:10" ht="33" customHeight="1" thickBot="1" thickTop="1">
      <c r="A18" s="702" t="s">
        <v>132</v>
      </c>
      <c r="B18" s="713"/>
      <c r="C18" s="87">
        <f>SUM(C7:C17)</f>
        <v>102952</v>
      </c>
      <c r="D18" s="87">
        <f>SUM(D7:D17)</f>
        <v>910493</v>
      </c>
      <c r="E18" s="87">
        <f>SUM(E7:E17)</f>
        <v>1839.4</v>
      </c>
      <c r="F18" s="87">
        <f>SUM(F7:F17)</f>
        <v>33969</v>
      </c>
      <c r="G18" s="87">
        <f>SUM(G7:G17)</f>
        <v>624</v>
      </c>
      <c r="H18" s="82">
        <f t="shared" si="0"/>
        <v>1.8369690011481057</v>
      </c>
      <c r="I18" s="82">
        <f t="shared" si="1"/>
        <v>8.843859274224881</v>
      </c>
      <c r="J18" s="83">
        <f>E18*365/D18</f>
        <v>0.7373818359943459</v>
      </c>
    </row>
    <row r="19" ht="13.5">
      <c r="A19" s="13" t="s">
        <v>84</v>
      </c>
    </row>
    <row r="21" spans="1:10" ht="13.5">
      <c r="A21" s="623" t="s">
        <v>506</v>
      </c>
      <c r="B21" s="623"/>
      <c r="C21" s="623"/>
      <c r="D21" s="623"/>
      <c r="E21" s="623"/>
      <c r="F21" s="623"/>
      <c r="G21" s="623"/>
      <c r="H21" s="623"/>
      <c r="I21" s="623"/>
      <c r="J21" s="623"/>
    </row>
  </sheetData>
  <mergeCells count="14">
    <mergeCell ref="A21:J21"/>
    <mergeCell ref="A2:J2"/>
    <mergeCell ref="J4:J5"/>
    <mergeCell ref="A1:J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18:B18"/>
  </mergeCells>
  <printOptions horizontalCentered="1"/>
  <pageMargins left="0.4330708661417323" right="0.15748031496062992" top="0.5905511811023623" bottom="0.984251968503937" header="0.5118110236220472" footer="0.5118110236220472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9"/>
  </sheetPr>
  <dimension ref="A1:H21"/>
  <sheetViews>
    <sheetView workbookViewId="0" topLeftCell="A9">
      <selection activeCell="J12" sqref="J12"/>
    </sheetView>
  </sheetViews>
  <sheetFormatPr defaultColWidth="9.140625" defaultRowHeight="12.75"/>
  <cols>
    <col min="1" max="1" width="4.140625" style="6" customWidth="1"/>
    <col min="2" max="2" width="28.7109375" style="6" customWidth="1"/>
    <col min="3" max="3" width="13.7109375" style="6" customWidth="1"/>
    <col min="4" max="4" width="15.57421875" style="6" customWidth="1"/>
    <col min="5" max="5" width="18.421875" style="6" customWidth="1"/>
    <col min="6" max="6" width="10.57421875" style="6" customWidth="1"/>
    <col min="7" max="7" width="13.140625" style="6" customWidth="1"/>
    <col min="8" max="8" width="18.7109375" style="6" customWidth="1"/>
    <col min="9" max="16384" width="9.140625" style="6" customWidth="1"/>
  </cols>
  <sheetData>
    <row r="1" spans="1:8" s="5" customFormat="1" ht="30.75" customHeight="1">
      <c r="A1" s="665" t="s">
        <v>47</v>
      </c>
      <c r="B1" s="689"/>
      <c r="C1" s="689"/>
      <c r="D1" s="689"/>
      <c r="E1" s="689"/>
      <c r="F1" s="689"/>
      <c r="G1" s="689"/>
      <c r="H1" s="689"/>
    </row>
    <row r="2" spans="1:8" s="5" customFormat="1" ht="19.5" customHeight="1">
      <c r="A2" s="717" t="s">
        <v>176</v>
      </c>
      <c r="B2" s="718"/>
      <c r="C2" s="718"/>
      <c r="D2" s="718"/>
      <c r="E2" s="718"/>
      <c r="F2" s="718"/>
      <c r="G2" s="718"/>
      <c r="H2" s="718"/>
    </row>
    <row r="3" spans="1:8" ht="8.25" customHeight="1" thickBot="1">
      <c r="A3" s="56"/>
      <c r="B3" s="57"/>
      <c r="C3" s="57"/>
      <c r="D3" s="57"/>
      <c r="E3" s="57"/>
      <c r="F3" s="57"/>
      <c r="G3" s="57"/>
      <c r="H3" s="25" t="s">
        <v>472</v>
      </c>
    </row>
    <row r="4" spans="1:8" ht="39.75" customHeight="1">
      <c r="A4" s="678" t="s">
        <v>229</v>
      </c>
      <c r="B4" s="709" t="s">
        <v>223</v>
      </c>
      <c r="C4" s="643" t="s">
        <v>183</v>
      </c>
      <c r="D4" s="643" t="s">
        <v>468</v>
      </c>
      <c r="E4" s="643" t="s">
        <v>184</v>
      </c>
      <c r="F4" s="643" t="s">
        <v>185</v>
      </c>
      <c r="G4" s="643" t="s">
        <v>263</v>
      </c>
      <c r="H4" s="674" t="s">
        <v>469</v>
      </c>
    </row>
    <row r="5" spans="1:8" ht="43.5" customHeight="1" thickBot="1">
      <c r="A5" s="679"/>
      <c r="B5" s="710"/>
      <c r="C5" s="629"/>
      <c r="D5" s="629"/>
      <c r="E5" s="629"/>
      <c r="F5" s="629"/>
      <c r="G5" s="629"/>
      <c r="H5" s="631"/>
    </row>
    <row r="6" spans="1:8" s="41" customFormat="1" ht="9.75" customHeight="1" thickBot="1" thickTop="1">
      <c r="A6" s="34">
        <v>0</v>
      </c>
      <c r="B6" s="44">
        <v>1</v>
      </c>
      <c r="C6" s="35">
        <v>2</v>
      </c>
      <c r="D6" s="35">
        <v>3</v>
      </c>
      <c r="E6" s="35">
        <v>4</v>
      </c>
      <c r="F6" s="35">
        <v>5</v>
      </c>
      <c r="G6" s="35">
        <v>6</v>
      </c>
      <c r="H6" s="37">
        <v>7</v>
      </c>
    </row>
    <row r="7" spans="1:8" ht="30" customHeight="1" thickTop="1">
      <c r="A7" s="8">
        <v>1</v>
      </c>
      <c r="B7" s="14" t="s">
        <v>161</v>
      </c>
      <c r="C7" s="229">
        <v>58168</v>
      </c>
      <c r="D7" s="230">
        <v>43612</v>
      </c>
      <c r="E7" s="229">
        <v>112361</v>
      </c>
      <c r="F7" s="247">
        <v>237</v>
      </c>
      <c r="G7" s="261">
        <f aca="true" t="shared" si="0" ref="G7:G15">E7/C7</f>
        <v>1.931663457571173</v>
      </c>
      <c r="H7" s="258">
        <f aca="true" t="shared" si="1" ref="H7:H15">D7/F7</f>
        <v>184.0168776371308</v>
      </c>
    </row>
    <row r="8" spans="1:8" ht="30" customHeight="1">
      <c r="A8" s="9">
        <v>2</v>
      </c>
      <c r="B8" s="73" t="s">
        <v>162</v>
      </c>
      <c r="C8" s="229">
        <v>9278</v>
      </c>
      <c r="D8" s="230">
        <v>9278</v>
      </c>
      <c r="E8" s="229">
        <v>3394</v>
      </c>
      <c r="F8" s="247">
        <v>50</v>
      </c>
      <c r="G8" s="91">
        <f t="shared" si="0"/>
        <v>0.36581159732701013</v>
      </c>
      <c r="H8" s="235">
        <f t="shared" si="1"/>
        <v>185.56</v>
      </c>
    </row>
    <row r="9" spans="1:8" ht="30" customHeight="1">
      <c r="A9" s="9">
        <v>3</v>
      </c>
      <c r="B9" s="74" t="s">
        <v>133</v>
      </c>
      <c r="C9" s="229">
        <v>15420</v>
      </c>
      <c r="D9" s="230">
        <v>8011</v>
      </c>
      <c r="E9" s="229">
        <v>33836</v>
      </c>
      <c r="F9" s="247">
        <v>91.4</v>
      </c>
      <c r="G9" s="91">
        <f t="shared" si="0"/>
        <v>2.1942931258106357</v>
      </c>
      <c r="H9" s="235">
        <f t="shared" si="1"/>
        <v>87.64770240700219</v>
      </c>
    </row>
    <row r="10" spans="1:8" ht="30" customHeight="1">
      <c r="A10" s="9">
        <v>4</v>
      </c>
      <c r="B10" s="74" t="s">
        <v>134</v>
      </c>
      <c r="C10" s="229">
        <v>6367</v>
      </c>
      <c r="D10" s="229">
        <v>5524</v>
      </c>
      <c r="E10" s="229">
        <v>11446</v>
      </c>
      <c r="F10" s="247">
        <v>73</v>
      </c>
      <c r="G10" s="91">
        <f t="shared" si="0"/>
        <v>1.7977069263389351</v>
      </c>
      <c r="H10" s="235">
        <f t="shared" si="1"/>
        <v>75.67123287671232</v>
      </c>
    </row>
    <row r="11" spans="1:8" ht="30" customHeight="1">
      <c r="A11" s="9">
        <v>5</v>
      </c>
      <c r="B11" s="73" t="s">
        <v>135</v>
      </c>
      <c r="C11" s="229">
        <v>8345</v>
      </c>
      <c r="D11" s="236">
        <v>5288</v>
      </c>
      <c r="E11" s="237">
        <v>17144</v>
      </c>
      <c r="F11" s="264">
        <v>37.2</v>
      </c>
      <c r="G11" s="91">
        <f t="shared" si="0"/>
        <v>2.0544038346315157</v>
      </c>
      <c r="H11" s="235">
        <f t="shared" si="1"/>
        <v>142.15053763440858</v>
      </c>
    </row>
    <row r="12" spans="1:8" ht="30" customHeight="1">
      <c r="A12" s="9">
        <v>6</v>
      </c>
      <c r="B12" s="73" t="s">
        <v>146</v>
      </c>
      <c r="C12" s="229">
        <v>3683</v>
      </c>
      <c r="D12" s="230">
        <v>3683</v>
      </c>
      <c r="E12" s="229">
        <v>15847</v>
      </c>
      <c r="F12" s="247">
        <v>25</v>
      </c>
      <c r="G12" s="91">
        <f t="shared" si="0"/>
        <v>4.30274232962259</v>
      </c>
      <c r="H12" s="235">
        <f t="shared" si="1"/>
        <v>147.32</v>
      </c>
    </row>
    <row r="13" spans="1:8" ht="30" customHeight="1">
      <c r="A13" s="9">
        <v>7</v>
      </c>
      <c r="B13" s="73" t="s">
        <v>137</v>
      </c>
      <c r="C13" s="229">
        <v>6722</v>
      </c>
      <c r="D13" s="230">
        <v>4404</v>
      </c>
      <c r="E13" s="229">
        <v>13444</v>
      </c>
      <c r="F13" s="247">
        <v>34</v>
      </c>
      <c r="G13" s="91">
        <f t="shared" si="0"/>
        <v>2</v>
      </c>
      <c r="H13" s="235">
        <f t="shared" si="1"/>
        <v>129.52941176470588</v>
      </c>
    </row>
    <row r="14" spans="1:8" ht="35.25" customHeight="1">
      <c r="A14" s="9">
        <v>8</v>
      </c>
      <c r="B14" s="73" t="s">
        <v>155</v>
      </c>
      <c r="C14" s="229">
        <v>7961</v>
      </c>
      <c r="D14" s="230">
        <v>5698</v>
      </c>
      <c r="E14" s="229">
        <v>10350</v>
      </c>
      <c r="F14" s="247">
        <v>48</v>
      </c>
      <c r="G14" s="91">
        <f t="shared" si="0"/>
        <v>1.3000879286521794</v>
      </c>
      <c r="H14" s="235">
        <f t="shared" si="1"/>
        <v>118.70833333333333</v>
      </c>
    </row>
    <row r="15" spans="1:8" ht="30" customHeight="1">
      <c r="A15" s="9">
        <v>9</v>
      </c>
      <c r="B15" s="73" t="s">
        <v>163</v>
      </c>
      <c r="C15" s="229">
        <v>7922</v>
      </c>
      <c r="D15" s="230">
        <v>4347</v>
      </c>
      <c r="E15" s="229">
        <v>7539</v>
      </c>
      <c r="F15" s="247">
        <v>37</v>
      </c>
      <c r="G15" s="91">
        <f t="shared" si="0"/>
        <v>0.9516536228225195</v>
      </c>
      <c r="H15" s="235">
        <f t="shared" si="1"/>
        <v>117.48648648648648</v>
      </c>
    </row>
    <row r="16" spans="1:8" ht="30" customHeight="1">
      <c r="A16" s="9">
        <v>10</v>
      </c>
      <c r="B16" s="73" t="s">
        <v>186</v>
      </c>
      <c r="C16" s="229">
        <v>9008</v>
      </c>
      <c r="D16" s="230">
        <v>4863</v>
      </c>
      <c r="E16" s="229">
        <v>6306</v>
      </c>
      <c r="F16" s="247">
        <v>86</v>
      </c>
      <c r="G16" s="91">
        <f>E16/C16</f>
        <v>0.7000444049733571</v>
      </c>
      <c r="H16" s="235">
        <f>D16/F16</f>
        <v>56.54651162790697</v>
      </c>
    </row>
    <row r="17" spans="1:8" ht="30" customHeight="1">
      <c r="A17" s="10">
        <v>11</v>
      </c>
      <c r="B17" s="96" t="s">
        <v>160</v>
      </c>
      <c r="C17" s="260">
        <v>9098</v>
      </c>
      <c r="D17" s="256">
        <v>6344</v>
      </c>
      <c r="E17" s="260">
        <v>29125</v>
      </c>
      <c r="F17" s="250">
        <v>85</v>
      </c>
      <c r="G17" s="257">
        <f>E17/C17</f>
        <v>3.201253022642339</v>
      </c>
      <c r="H17" s="271">
        <f>D17/F17</f>
        <v>74.63529411764706</v>
      </c>
    </row>
    <row r="18" spans="1:8" ht="30" customHeight="1" thickBot="1">
      <c r="A18" s="38">
        <v>12</v>
      </c>
      <c r="B18" s="219" t="s">
        <v>55</v>
      </c>
      <c r="C18" s="274">
        <v>197</v>
      </c>
      <c r="D18" s="270">
        <v>197</v>
      </c>
      <c r="E18" s="274">
        <v>26</v>
      </c>
      <c r="F18" s="567">
        <v>1</v>
      </c>
      <c r="G18" s="92">
        <f>E18/C18</f>
        <v>0.1319796954314721</v>
      </c>
      <c r="H18" s="268">
        <f>D18/F18</f>
        <v>197</v>
      </c>
    </row>
    <row r="19" spans="1:8" ht="33.75" customHeight="1" thickBot="1" thickTop="1">
      <c r="A19" s="702" t="s">
        <v>132</v>
      </c>
      <c r="B19" s="713"/>
      <c r="C19" s="84">
        <f>SUM(C7:C18)</f>
        <v>142169</v>
      </c>
      <c r="D19" s="84">
        <f>SUM(D7:D18)</f>
        <v>101249</v>
      </c>
      <c r="E19" s="84">
        <f>SUM(E7:E18)</f>
        <v>260818</v>
      </c>
      <c r="F19" s="84">
        <f>SUM(F7:F18)</f>
        <v>804.5999999999999</v>
      </c>
      <c r="G19" s="82">
        <f>E19/C19</f>
        <v>1.834563090406488</v>
      </c>
      <c r="H19" s="83">
        <f>D19/F19</f>
        <v>125.83768332090482</v>
      </c>
    </row>
    <row r="20" spans="1:8" ht="14.25" customHeight="1">
      <c r="A20" s="135"/>
      <c r="B20" s="135"/>
      <c r="C20" s="42"/>
      <c r="D20" s="42"/>
      <c r="E20" s="42"/>
      <c r="F20" s="42"/>
      <c r="G20" s="123"/>
      <c r="H20" s="123"/>
    </row>
    <row r="21" spans="1:8" ht="12" customHeight="1">
      <c r="A21" s="627" t="s">
        <v>507</v>
      </c>
      <c r="B21" s="627"/>
      <c r="C21" s="627"/>
      <c r="D21" s="627"/>
      <c r="E21" s="627"/>
      <c r="F21" s="627"/>
      <c r="G21" s="627"/>
      <c r="H21" s="627"/>
    </row>
    <row r="22" ht="12" customHeight="1"/>
    <row r="23" ht="12" customHeight="1"/>
  </sheetData>
  <mergeCells count="12">
    <mergeCell ref="A1:H1"/>
    <mergeCell ref="A4:A5"/>
    <mergeCell ref="B4:B5"/>
    <mergeCell ref="C4:C5"/>
    <mergeCell ref="D4:D5"/>
    <mergeCell ref="E4:E5"/>
    <mergeCell ref="F4:F5"/>
    <mergeCell ref="G4:G5"/>
    <mergeCell ref="A2:H2"/>
    <mergeCell ref="A21:H21"/>
    <mergeCell ref="H4:H5"/>
    <mergeCell ref="A19:B19"/>
  </mergeCells>
  <printOptions verticalCentered="1"/>
  <pageMargins left="0.5511811023622047" right="0.35433070866141736" top="0.5905511811023623" bottom="0.5118110236220472" header="0.5118110236220472" footer="0.5118110236220472"/>
  <pageSetup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9"/>
  </sheetPr>
  <dimension ref="A1:I20"/>
  <sheetViews>
    <sheetView workbookViewId="0" topLeftCell="A8">
      <selection activeCell="J14" sqref="J14"/>
    </sheetView>
  </sheetViews>
  <sheetFormatPr defaultColWidth="9.140625" defaultRowHeight="12.75"/>
  <cols>
    <col min="1" max="1" width="3.7109375" style="0" customWidth="1"/>
    <col min="2" max="2" width="30.421875" style="0" customWidth="1"/>
    <col min="3" max="3" width="14.57421875" style="0" customWidth="1"/>
    <col min="4" max="4" width="14.00390625" style="0" customWidth="1"/>
    <col min="5" max="5" width="11.00390625" style="0" customWidth="1"/>
    <col min="6" max="6" width="14.8515625" style="0" customWidth="1"/>
    <col min="7" max="7" width="15.57421875" style="0" customWidth="1"/>
    <col min="8" max="8" width="13.8515625" style="0" customWidth="1"/>
    <col min="9" max="9" width="14.57421875" style="0" customWidth="1"/>
  </cols>
  <sheetData>
    <row r="1" spans="1:9" ht="36.75" customHeight="1">
      <c r="A1" s="644" t="s">
        <v>48</v>
      </c>
      <c r="B1" s="644"/>
      <c r="C1" s="644"/>
      <c r="D1" s="644"/>
      <c r="E1" s="644"/>
      <c r="F1" s="644"/>
      <c r="G1" s="644"/>
      <c r="H1" s="644"/>
      <c r="I1" s="644"/>
    </row>
    <row r="2" spans="1:9" ht="14.25" customHeight="1" thickBot="1">
      <c r="A2" s="77"/>
      <c r="B2" s="103"/>
      <c r="C2" s="104"/>
      <c r="D2" s="104"/>
      <c r="E2" s="104"/>
      <c r="F2" s="104"/>
      <c r="G2" s="104"/>
      <c r="H2" s="105"/>
      <c r="I2" s="109" t="s">
        <v>252</v>
      </c>
    </row>
    <row r="3" spans="1:9" ht="12.75">
      <c r="A3" s="678" t="s">
        <v>229</v>
      </c>
      <c r="B3" s="658" t="s">
        <v>223</v>
      </c>
      <c r="C3" s="652" t="s">
        <v>181</v>
      </c>
      <c r="D3" s="652" t="s">
        <v>422</v>
      </c>
      <c r="E3" s="652" t="s">
        <v>423</v>
      </c>
      <c r="F3" s="652" t="s">
        <v>424</v>
      </c>
      <c r="G3" s="652" t="s">
        <v>425</v>
      </c>
      <c r="H3" s="652" t="s">
        <v>182</v>
      </c>
      <c r="I3" s="654" t="s">
        <v>426</v>
      </c>
    </row>
    <row r="4" spans="1:9" ht="48.75" customHeight="1" thickBot="1">
      <c r="A4" s="679"/>
      <c r="B4" s="659"/>
      <c r="C4" s="720"/>
      <c r="D4" s="720"/>
      <c r="E4" s="720"/>
      <c r="F4" s="720"/>
      <c r="G4" s="720"/>
      <c r="H4" s="721"/>
      <c r="I4" s="722"/>
    </row>
    <row r="5" spans="1:9" s="62" customFormat="1" ht="12" thickBot="1" thickTop="1">
      <c r="A5" s="34">
        <v>0</v>
      </c>
      <c r="B5" s="75">
        <v>1</v>
      </c>
      <c r="C5" s="35">
        <v>2</v>
      </c>
      <c r="D5" s="35">
        <v>3</v>
      </c>
      <c r="E5" s="35">
        <v>4</v>
      </c>
      <c r="F5" s="35">
        <v>5</v>
      </c>
      <c r="G5" s="35">
        <v>6</v>
      </c>
      <c r="H5" s="138">
        <v>7</v>
      </c>
      <c r="I5" s="139">
        <v>8</v>
      </c>
    </row>
    <row r="6" spans="1:9" ht="30" customHeight="1" thickTop="1">
      <c r="A6" s="8">
        <v>1</v>
      </c>
      <c r="B6" s="70" t="s">
        <v>161</v>
      </c>
      <c r="C6" s="170">
        <v>43612</v>
      </c>
      <c r="D6" s="169">
        <v>96</v>
      </c>
      <c r="E6" s="168">
        <v>886</v>
      </c>
      <c r="F6" s="168">
        <v>0</v>
      </c>
      <c r="G6" s="168">
        <v>1</v>
      </c>
      <c r="H6" s="248">
        <f>E6/C6*100</f>
        <v>2.031550949280015</v>
      </c>
      <c r="I6" s="249">
        <f>D6/C6*100</f>
        <v>0.22012290195359074</v>
      </c>
    </row>
    <row r="7" spans="1:9" ht="30" customHeight="1">
      <c r="A7" s="9">
        <v>2</v>
      </c>
      <c r="B7" s="71" t="s">
        <v>162</v>
      </c>
      <c r="C7" s="169">
        <v>7085</v>
      </c>
      <c r="D7" s="169">
        <v>0</v>
      </c>
      <c r="E7" s="168">
        <v>11</v>
      </c>
      <c r="F7" s="168">
        <v>0</v>
      </c>
      <c r="G7" s="168">
        <v>0</v>
      </c>
      <c r="H7" s="248">
        <f aca="true" t="shared" si="0" ref="H7:H18">E7/C7*100</f>
        <v>0.155257586450247</v>
      </c>
      <c r="I7" s="249">
        <f aca="true" t="shared" si="1" ref="I7:I18">D7/C7*100</f>
        <v>0</v>
      </c>
    </row>
    <row r="8" spans="1:9" ht="30" customHeight="1">
      <c r="A8" s="9">
        <v>3</v>
      </c>
      <c r="B8" s="72" t="s">
        <v>133</v>
      </c>
      <c r="C8" s="169">
        <v>12120</v>
      </c>
      <c r="D8" s="169">
        <v>0</v>
      </c>
      <c r="E8" s="168">
        <v>148</v>
      </c>
      <c r="F8" s="168">
        <v>1</v>
      </c>
      <c r="G8" s="168">
        <v>5</v>
      </c>
      <c r="H8" s="248">
        <f t="shared" si="0"/>
        <v>1.221122112211221</v>
      </c>
      <c r="I8" s="249">
        <f t="shared" si="1"/>
        <v>0</v>
      </c>
    </row>
    <row r="9" spans="1:9" ht="30" customHeight="1">
      <c r="A9" s="9">
        <v>4</v>
      </c>
      <c r="B9" s="72" t="s">
        <v>134</v>
      </c>
      <c r="C9" s="168">
        <v>4837</v>
      </c>
      <c r="D9" s="168">
        <v>1</v>
      </c>
      <c r="E9" s="168">
        <v>146</v>
      </c>
      <c r="F9" s="168">
        <v>0</v>
      </c>
      <c r="G9" s="168">
        <v>0</v>
      </c>
      <c r="H9" s="248">
        <f t="shared" si="0"/>
        <v>3.018399834608228</v>
      </c>
      <c r="I9" s="249">
        <f t="shared" si="1"/>
        <v>0.02067397146991937</v>
      </c>
    </row>
    <row r="10" spans="1:9" ht="30" customHeight="1">
      <c r="A10" s="9">
        <v>5</v>
      </c>
      <c r="B10" s="71" t="s">
        <v>135</v>
      </c>
      <c r="C10" s="169">
        <v>5288</v>
      </c>
      <c r="D10" s="169">
        <v>13</v>
      </c>
      <c r="E10" s="168">
        <v>33</v>
      </c>
      <c r="F10" s="168">
        <v>0</v>
      </c>
      <c r="G10" s="168">
        <v>0</v>
      </c>
      <c r="H10" s="248">
        <f t="shared" si="0"/>
        <v>0.624054462934947</v>
      </c>
      <c r="I10" s="249">
        <f t="shared" si="1"/>
        <v>0.24583963691376703</v>
      </c>
    </row>
    <row r="11" spans="1:9" ht="30" customHeight="1">
      <c r="A11" s="9">
        <v>6</v>
      </c>
      <c r="B11" s="71" t="s">
        <v>146</v>
      </c>
      <c r="C11" s="169">
        <v>3683</v>
      </c>
      <c r="D11" s="169">
        <v>2</v>
      </c>
      <c r="E11" s="168">
        <v>94</v>
      </c>
      <c r="F11" s="168">
        <v>0</v>
      </c>
      <c r="G11" s="168">
        <v>0</v>
      </c>
      <c r="H11" s="248">
        <f t="shared" si="0"/>
        <v>2.5522671734998643</v>
      </c>
      <c r="I11" s="249">
        <f t="shared" si="1"/>
        <v>0.054303556882975834</v>
      </c>
    </row>
    <row r="12" spans="1:9" ht="30" customHeight="1">
      <c r="A12" s="9">
        <v>7</v>
      </c>
      <c r="B12" s="72" t="s">
        <v>136</v>
      </c>
      <c r="C12" s="169"/>
      <c r="D12" s="169"/>
      <c r="E12" s="168"/>
      <c r="F12" s="168"/>
      <c r="G12" s="168"/>
      <c r="H12" s="248"/>
      <c r="I12" s="249"/>
    </row>
    <row r="13" spans="1:9" ht="30" customHeight="1">
      <c r="A13" s="9">
        <v>8</v>
      </c>
      <c r="B13" s="71" t="s">
        <v>137</v>
      </c>
      <c r="C13" s="169">
        <v>4404</v>
      </c>
      <c r="D13" s="169">
        <v>0</v>
      </c>
      <c r="E13" s="168">
        <v>11</v>
      </c>
      <c r="F13" s="168">
        <v>0</v>
      </c>
      <c r="G13" s="168">
        <v>0</v>
      </c>
      <c r="H13" s="248">
        <f t="shared" si="0"/>
        <v>0.24977293369663942</v>
      </c>
      <c r="I13" s="249">
        <f t="shared" si="1"/>
        <v>0</v>
      </c>
    </row>
    <row r="14" spans="1:9" ht="30" customHeight="1">
      <c r="A14" s="9">
        <v>9</v>
      </c>
      <c r="B14" s="71" t="s">
        <v>155</v>
      </c>
      <c r="C14" s="169">
        <v>5698</v>
      </c>
      <c r="D14" s="169">
        <v>2</v>
      </c>
      <c r="E14" s="168">
        <v>16</v>
      </c>
      <c r="F14" s="168">
        <v>0</v>
      </c>
      <c r="G14" s="168">
        <v>0</v>
      </c>
      <c r="H14" s="248">
        <f t="shared" si="0"/>
        <v>0.2808002808002808</v>
      </c>
      <c r="I14" s="249">
        <f t="shared" si="1"/>
        <v>0.0351000351000351</v>
      </c>
    </row>
    <row r="15" spans="1:9" ht="30" customHeight="1">
      <c r="A15" s="9">
        <v>10</v>
      </c>
      <c r="B15" s="71" t="s">
        <v>163</v>
      </c>
      <c r="C15" s="169">
        <v>4347</v>
      </c>
      <c r="D15" s="169">
        <v>0</v>
      </c>
      <c r="E15" s="168">
        <v>9</v>
      </c>
      <c r="F15" s="168">
        <v>0</v>
      </c>
      <c r="G15" s="168">
        <v>0</v>
      </c>
      <c r="H15" s="248">
        <f t="shared" si="0"/>
        <v>0.2070393374741201</v>
      </c>
      <c r="I15" s="249">
        <f t="shared" si="1"/>
        <v>0</v>
      </c>
    </row>
    <row r="16" spans="1:9" ht="30" customHeight="1">
      <c r="A16" s="9">
        <v>11</v>
      </c>
      <c r="B16" s="71" t="s">
        <v>160</v>
      </c>
      <c r="C16" s="169">
        <v>6344</v>
      </c>
      <c r="D16" s="169">
        <v>0</v>
      </c>
      <c r="E16" s="169">
        <v>11</v>
      </c>
      <c r="F16" s="168">
        <v>0</v>
      </c>
      <c r="G16" s="168">
        <v>0</v>
      </c>
      <c r="H16" s="248">
        <f t="shared" si="0"/>
        <v>0.1733921815889029</v>
      </c>
      <c r="I16" s="249">
        <f t="shared" si="1"/>
        <v>0</v>
      </c>
    </row>
    <row r="17" spans="1:9" ht="30" customHeight="1" thickBot="1">
      <c r="A17" s="38">
        <v>12</v>
      </c>
      <c r="B17" s="14" t="s">
        <v>55</v>
      </c>
      <c r="C17" s="504">
        <v>197</v>
      </c>
      <c r="D17" s="504">
        <v>0</v>
      </c>
      <c r="E17" s="504">
        <v>0</v>
      </c>
      <c r="F17" s="170">
        <v>0</v>
      </c>
      <c r="G17" s="170">
        <v>0</v>
      </c>
      <c r="H17" s="253">
        <f t="shared" si="0"/>
        <v>0</v>
      </c>
      <c r="I17" s="293">
        <f t="shared" si="1"/>
        <v>0</v>
      </c>
    </row>
    <row r="18" spans="1:9" ht="40.5" customHeight="1" thickBot="1" thickTop="1">
      <c r="A18" s="618" t="s">
        <v>132</v>
      </c>
      <c r="B18" s="641"/>
      <c r="C18" s="87">
        <f>SUM(C6:C17)</f>
        <v>97615</v>
      </c>
      <c r="D18" s="87">
        <f>SUM(D6:D17)</f>
        <v>114</v>
      </c>
      <c r="E18" s="87">
        <f>SUM(E6:E17)</f>
        <v>1365</v>
      </c>
      <c r="F18" s="87">
        <f>SUM(F6:F17)</f>
        <v>1</v>
      </c>
      <c r="G18" s="87">
        <f>SUM(G6:G17)</f>
        <v>6</v>
      </c>
      <c r="H18" s="82">
        <f t="shared" si="0"/>
        <v>1.3983506633201863</v>
      </c>
      <c r="I18" s="83">
        <f t="shared" si="1"/>
        <v>0.11678533012344414</v>
      </c>
    </row>
    <row r="19" ht="12.75">
      <c r="B19" s="455" t="s">
        <v>29</v>
      </c>
    </row>
    <row r="20" spans="1:9" ht="12.75">
      <c r="A20" s="719" t="s">
        <v>508</v>
      </c>
      <c r="B20" s="719"/>
      <c r="C20" s="719"/>
      <c r="D20" s="719"/>
      <c r="E20" s="719"/>
      <c r="F20" s="719"/>
      <c r="G20" s="719"/>
      <c r="H20" s="719"/>
      <c r="I20" s="719"/>
    </row>
  </sheetData>
  <mergeCells count="12">
    <mergeCell ref="I3:I4"/>
    <mergeCell ref="A1:I1"/>
    <mergeCell ref="A20:I20"/>
    <mergeCell ref="A18:B18"/>
    <mergeCell ref="C3:C4"/>
    <mergeCell ref="D3:D4"/>
    <mergeCell ref="F3:F4"/>
    <mergeCell ref="E3:E4"/>
    <mergeCell ref="A3:A4"/>
    <mergeCell ref="B3:B4"/>
    <mergeCell ref="G3:G4"/>
    <mergeCell ref="H3:H4"/>
  </mergeCells>
  <printOptions horizontalCentered="1"/>
  <pageMargins left="0.6692913385826772" right="0.4724409448818898" top="0.5905511811023623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20">
      <selection activeCell="J33" sqref="J33"/>
    </sheetView>
  </sheetViews>
  <sheetFormatPr defaultColWidth="9.140625" defaultRowHeight="12.75"/>
  <cols>
    <col min="1" max="1" width="3.8515625" style="6" customWidth="1"/>
    <col min="2" max="2" width="41.7109375" style="6" customWidth="1"/>
    <col min="3" max="7" width="9.7109375" style="6" customWidth="1"/>
    <col min="8" max="16384" width="9.140625" style="6" customWidth="1"/>
  </cols>
  <sheetData>
    <row r="1" spans="1:7" ht="24" customHeight="1">
      <c r="A1" s="628" t="s">
        <v>99</v>
      </c>
      <c r="B1" s="628"/>
      <c r="C1" s="628"/>
      <c r="D1" s="628"/>
      <c r="E1" s="628"/>
      <c r="F1" s="628"/>
      <c r="G1" s="628"/>
    </row>
    <row r="2" spans="1:7" s="51" customFormat="1" ht="14.25" customHeight="1">
      <c r="A2" s="623" t="s">
        <v>164</v>
      </c>
      <c r="B2" s="623"/>
      <c r="C2" s="623"/>
      <c r="D2" s="623"/>
      <c r="E2" s="623"/>
      <c r="F2" s="623"/>
      <c r="G2" s="623"/>
    </row>
    <row r="3" spans="2:7" s="51" customFormat="1" ht="19.5" customHeight="1" thickBot="1">
      <c r="B3" s="53"/>
      <c r="C3" s="33"/>
      <c r="D3" s="33"/>
      <c r="G3" s="25" t="s">
        <v>235</v>
      </c>
    </row>
    <row r="4" spans="1:7" ht="39.75" customHeight="1">
      <c r="A4" s="624" t="s">
        <v>229</v>
      </c>
      <c r="B4" s="621" t="s">
        <v>223</v>
      </c>
      <c r="C4" s="634" t="s">
        <v>140</v>
      </c>
      <c r="D4" s="634" t="s">
        <v>149</v>
      </c>
      <c r="E4" s="634" t="s">
        <v>150</v>
      </c>
      <c r="F4" s="634" t="s">
        <v>143</v>
      </c>
      <c r="G4" s="630" t="s">
        <v>151</v>
      </c>
    </row>
    <row r="5" spans="1:7" ht="33" customHeight="1" thickBot="1">
      <c r="A5" s="625"/>
      <c r="B5" s="622"/>
      <c r="C5" s="629"/>
      <c r="D5" s="629"/>
      <c r="E5" s="629"/>
      <c r="F5" s="629"/>
      <c r="G5" s="631"/>
    </row>
    <row r="6" spans="1:7" ht="9.75" customHeight="1" thickBot="1" thickTop="1">
      <c r="A6" s="34">
        <v>0</v>
      </c>
      <c r="B6" s="75">
        <v>1</v>
      </c>
      <c r="C6" s="35">
        <v>2</v>
      </c>
      <c r="D6" s="35">
        <v>3</v>
      </c>
      <c r="E6" s="35">
        <v>4</v>
      </c>
      <c r="F6" s="35">
        <v>5</v>
      </c>
      <c r="G6" s="37">
        <v>6</v>
      </c>
    </row>
    <row r="7" spans="1:7" ht="17.25" customHeight="1" thickTop="1">
      <c r="A7" s="8">
        <v>1</v>
      </c>
      <c r="B7" s="70" t="s">
        <v>277</v>
      </c>
      <c r="C7" s="231">
        <v>91976</v>
      </c>
      <c r="D7" s="230">
        <v>918</v>
      </c>
      <c r="E7" s="229">
        <v>3281</v>
      </c>
      <c r="F7" s="255">
        <f>E7/C7*100</f>
        <v>3.567234930851527</v>
      </c>
      <c r="G7" s="232">
        <f>D7/E7*100</f>
        <v>27.979274611398964</v>
      </c>
    </row>
    <row r="8" spans="1:7" ht="17.25" customHeight="1">
      <c r="A8" s="9">
        <v>2</v>
      </c>
      <c r="B8" s="71" t="s">
        <v>162</v>
      </c>
      <c r="C8" s="230">
        <v>14314</v>
      </c>
      <c r="D8" s="230">
        <v>52</v>
      </c>
      <c r="E8" s="229">
        <v>176</v>
      </c>
      <c r="F8" s="261">
        <f aca="true" t="shared" si="0" ref="F8:F32">E8/C8*100</f>
        <v>1.229565460388431</v>
      </c>
      <c r="G8" s="235">
        <f aca="true" t="shared" si="1" ref="G8:G29">D8/E8*100</f>
        <v>29.545454545454547</v>
      </c>
    </row>
    <row r="9" spans="1:7" ht="17.25" customHeight="1">
      <c r="A9" s="9">
        <v>3</v>
      </c>
      <c r="B9" s="72" t="s">
        <v>133</v>
      </c>
      <c r="C9" s="230">
        <v>24819</v>
      </c>
      <c r="D9" s="230">
        <v>238</v>
      </c>
      <c r="E9" s="229">
        <v>691</v>
      </c>
      <c r="F9" s="91">
        <f t="shared" si="0"/>
        <v>2.784157298843628</v>
      </c>
      <c r="G9" s="235">
        <f t="shared" si="1"/>
        <v>34.44283646888567</v>
      </c>
    </row>
    <row r="10" spans="1:7" ht="17.25" customHeight="1">
      <c r="A10" s="9">
        <v>4</v>
      </c>
      <c r="B10" s="72" t="s">
        <v>134</v>
      </c>
      <c r="C10" s="229">
        <v>19626</v>
      </c>
      <c r="D10" s="229">
        <v>216</v>
      </c>
      <c r="E10" s="229">
        <v>826</v>
      </c>
      <c r="F10" s="91">
        <f t="shared" si="0"/>
        <v>4.208702741261592</v>
      </c>
      <c r="G10" s="235">
        <f t="shared" si="1"/>
        <v>26.150121065375302</v>
      </c>
    </row>
    <row r="11" spans="1:7" ht="17.25" customHeight="1">
      <c r="A11" s="9">
        <v>5</v>
      </c>
      <c r="B11" s="71" t="s">
        <v>135</v>
      </c>
      <c r="C11" s="230">
        <v>14229</v>
      </c>
      <c r="D11" s="230">
        <v>175</v>
      </c>
      <c r="E11" s="229">
        <v>641</v>
      </c>
      <c r="F11" s="91">
        <f t="shared" si="0"/>
        <v>4.504884391032399</v>
      </c>
      <c r="G11" s="235">
        <f t="shared" si="1"/>
        <v>27.301092043681745</v>
      </c>
    </row>
    <row r="12" spans="1:7" ht="18" customHeight="1">
      <c r="A12" s="9">
        <v>6</v>
      </c>
      <c r="B12" s="71" t="s">
        <v>146</v>
      </c>
      <c r="C12" s="230">
        <v>8946</v>
      </c>
      <c r="D12" s="230">
        <v>15</v>
      </c>
      <c r="E12" s="229">
        <v>132</v>
      </c>
      <c r="F12" s="91">
        <f t="shared" si="0"/>
        <v>1.4755197853789404</v>
      </c>
      <c r="G12" s="235">
        <f t="shared" si="1"/>
        <v>11.363636363636363</v>
      </c>
    </row>
    <row r="13" spans="1:7" ht="17.25" customHeight="1">
      <c r="A13" s="9">
        <v>7</v>
      </c>
      <c r="B13" s="72" t="s">
        <v>136</v>
      </c>
      <c r="C13" s="230">
        <v>16062</v>
      </c>
      <c r="D13" s="230">
        <v>0</v>
      </c>
      <c r="E13" s="229">
        <v>7</v>
      </c>
      <c r="F13" s="91">
        <f t="shared" si="0"/>
        <v>0.04358112314780226</v>
      </c>
      <c r="G13" s="235">
        <f t="shared" si="1"/>
        <v>0</v>
      </c>
    </row>
    <row r="14" spans="1:7" ht="18" customHeight="1">
      <c r="A14" s="9">
        <v>8</v>
      </c>
      <c r="B14" s="71" t="s">
        <v>137</v>
      </c>
      <c r="C14" s="230">
        <v>14443</v>
      </c>
      <c r="D14" s="230">
        <v>17</v>
      </c>
      <c r="E14" s="229">
        <v>63</v>
      </c>
      <c r="F14" s="91">
        <f t="shared" si="0"/>
        <v>0.4361974659004362</v>
      </c>
      <c r="G14" s="235">
        <f t="shared" si="1"/>
        <v>26.984126984126984</v>
      </c>
    </row>
    <row r="15" spans="1:10" ht="21" customHeight="1">
      <c r="A15" s="9">
        <v>9</v>
      </c>
      <c r="B15" s="71" t="s">
        <v>155</v>
      </c>
      <c r="C15" s="230">
        <v>18611</v>
      </c>
      <c r="D15" s="230">
        <v>21</v>
      </c>
      <c r="E15" s="229">
        <v>90</v>
      </c>
      <c r="F15" s="91">
        <f t="shared" si="0"/>
        <v>0.4835849766267261</v>
      </c>
      <c r="G15" s="235">
        <f t="shared" si="1"/>
        <v>23.333333333333332</v>
      </c>
      <c r="J15" s="54"/>
    </row>
    <row r="16" spans="1:7" ht="18" customHeight="1">
      <c r="A16" s="9">
        <v>10</v>
      </c>
      <c r="B16" s="71" t="s">
        <v>156</v>
      </c>
      <c r="C16" s="230">
        <v>686</v>
      </c>
      <c r="D16" s="230">
        <v>0</v>
      </c>
      <c r="E16" s="229">
        <v>0</v>
      </c>
      <c r="F16" s="91">
        <f t="shared" si="0"/>
        <v>0</v>
      </c>
      <c r="G16" s="235">
        <v>0</v>
      </c>
    </row>
    <row r="17" spans="1:7" ht="18" customHeight="1">
      <c r="A17" s="9">
        <v>11</v>
      </c>
      <c r="B17" s="71" t="s">
        <v>163</v>
      </c>
      <c r="C17" s="230">
        <v>12392</v>
      </c>
      <c r="D17" s="230">
        <v>0</v>
      </c>
      <c r="E17" s="229">
        <v>84</v>
      </c>
      <c r="F17" s="91">
        <f t="shared" si="0"/>
        <v>0.6778566817301485</v>
      </c>
      <c r="G17" s="235">
        <f t="shared" si="1"/>
        <v>0</v>
      </c>
    </row>
    <row r="18" spans="1:7" ht="18" customHeight="1">
      <c r="A18" s="9">
        <v>12</v>
      </c>
      <c r="B18" s="71" t="s">
        <v>138</v>
      </c>
      <c r="C18" s="230">
        <v>1169</v>
      </c>
      <c r="D18" s="230">
        <v>0</v>
      </c>
      <c r="E18" s="229">
        <v>0</v>
      </c>
      <c r="F18" s="91">
        <f t="shared" si="0"/>
        <v>0</v>
      </c>
      <c r="G18" s="235">
        <v>0</v>
      </c>
    </row>
    <row r="19" spans="1:7" ht="18" customHeight="1">
      <c r="A19" s="9">
        <v>13</v>
      </c>
      <c r="B19" s="71" t="s">
        <v>139</v>
      </c>
      <c r="C19" s="256">
        <v>4979</v>
      </c>
      <c r="D19" s="256">
        <v>0</v>
      </c>
      <c r="E19" s="260">
        <v>2</v>
      </c>
      <c r="F19" s="91">
        <f t="shared" si="0"/>
        <v>0.04016870857601928</v>
      </c>
      <c r="G19" s="235">
        <f t="shared" si="1"/>
        <v>0</v>
      </c>
    </row>
    <row r="20" spans="1:7" ht="24" customHeight="1">
      <c r="A20" s="10">
        <v>14</v>
      </c>
      <c r="B20" s="70" t="s">
        <v>169</v>
      </c>
      <c r="C20" s="230">
        <v>5746</v>
      </c>
      <c r="D20" s="230">
        <v>423</v>
      </c>
      <c r="E20" s="230">
        <v>1121</v>
      </c>
      <c r="F20" s="91">
        <f t="shared" si="0"/>
        <v>19.50922380786634</v>
      </c>
      <c r="G20" s="235">
        <f t="shared" si="1"/>
        <v>37.73416592328278</v>
      </c>
    </row>
    <row r="21" spans="1:7" ht="19.5" customHeight="1">
      <c r="A21" s="10">
        <v>15</v>
      </c>
      <c r="B21" s="76" t="s">
        <v>3</v>
      </c>
      <c r="C21" s="230">
        <v>3027</v>
      </c>
      <c r="D21" s="230">
        <v>1</v>
      </c>
      <c r="E21" s="230">
        <v>7</v>
      </c>
      <c r="F21" s="91">
        <f t="shared" si="0"/>
        <v>0.23125206475057813</v>
      </c>
      <c r="G21" s="235">
        <f t="shared" si="1"/>
        <v>14.285714285714285</v>
      </c>
    </row>
    <row r="22" spans="1:7" ht="19.5" customHeight="1">
      <c r="A22" s="9">
        <v>16</v>
      </c>
      <c r="B22" s="71" t="s">
        <v>160</v>
      </c>
      <c r="C22" s="230">
        <v>9126</v>
      </c>
      <c r="D22" s="230">
        <v>2</v>
      </c>
      <c r="E22" s="230">
        <v>56</v>
      </c>
      <c r="F22" s="91">
        <f t="shared" si="0"/>
        <v>0.6136313828621521</v>
      </c>
      <c r="G22" s="235">
        <f t="shared" si="1"/>
        <v>3.571428571428571</v>
      </c>
    </row>
    <row r="23" spans="1:7" ht="17.25" customHeight="1">
      <c r="A23" s="9">
        <v>17</v>
      </c>
      <c r="B23" s="71" t="s">
        <v>141</v>
      </c>
      <c r="C23" s="230">
        <v>952</v>
      </c>
      <c r="D23" s="230">
        <v>47</v>
      </c>
      <c r="E23" s="230">
        <v>92</v>
      </c>
      <c r="F23" s="91">
        <f t="shared" si="0"/>
        <v>9.663865546218489</v>
      </c>
      <c r="G23" s="235">
        <f t="shared" si="1"/>
        <v>51.08695652173913</v>
      </c>
    </row>
    <row r="24" spans="1:7" ht="17.25" customHeight="1">
      <c r="A24" s="9">
        <v>18</v>
      </c>
      <c r="B24" s="71" t="s">
        <v>159</v>
      </c>
      <c r="C24" s="229">
        <v>4138</v>
      </c>
      <c r="D24" s="229">
        <v>78</v>
      </c>
      <c r="E24" s="229">
        <v>205</v>
      </c>
      <c r="F24" s="91">
        <f t="shared" si="0"/>
        <v>4.954084098598357</v>
      </c>
      <c r="G24" s="235">
        <f t="shared" si="1"/>
        <v>38.048780487804876</v>
      </c>
    </row>
    <row r="25" spans="1:7" ht="17.25" customHeight="1">
      <c r="A25" s="9">
        <v>19</v>
      </c>
      <c r="B25" s="71" t="s">
        <v>152</v>
      </c>
      <c r="C25" s="230">
        <v>1107</v>
      </c>
      <c r="D25" s="230">
        <v>0</v>
      </c>
      <c r="E25" s="230">
        <v>0</v>
      </c>
      <c r="F25" s="91">
        <f t="shared" si="0"/>
        <v>0</v>
      </c>
      <c r="G25" s="235">
        <v>0</v>
      </c>
    </row>
    <row r="26" spans="1:7" ht="17.25" customHeight="1">
      <c r="A26" s="9">
        <v>20</v>
      </c>
      <c r="B26" s="71" t="s">
        <v>142</v>
      </c>
      <c r="C26" s="230">
        <v>8234</v>
      </c>
      <c r="D26" s="230">
        <v>0</v>
      </c>
      <c r="E26" s="230">
        <v>74</v>
      </c>
      <c r="F26" s="91">
        <f t="shared" si="0"/>
        <v>0.8987126548457615</v>
      </c>
      <c r="G26" s="235">
        <f t="shared" si="1"/>
        <v>0</v>
      </c>
    </row>
    <row r="27" spans="1:7" ht="17.25" customHeight="1">
      <c r="A27" s="9">
        <v>21</v>
      </c>
      <c r="B27" s="71" t="s">
        <v>157</v>
      </c>
      <c r="C27" s="230">
        <v>2286</v>
      </c>
      <c r="D27" s="230">
        <v>0</v>
      </c>
      <c r="E27" s="230">
        <v>12</v>
      </c>
      <c r="F27" s="91">
        <f t="shared" si="0"/>
        <v>0.5249343832020997</v>
      </c>
      <c r="G27" s="235">
        <f t="shared" si="1"/>
        <v>0</v>
      </c>
    </row>
    <row r="28" spans="1:7" ht="19.5" customHeight="1">
      <c r="A28" s="9">
        <v>22</v>
      </c>
      <c r="B28" s="71" t="s">
        <v>153</v>
      </c>
      <c r="C28" s="230">
        <v>281</v>
      </c>
      <c r="D28" s="230">
        <v>0</v>
      </c>
      <c r="E28" s="230">
        <v>0</v>
      </c>
      <c r="F28" s="91">
        <f t="shared" si="0"/>
        <v>0</v>
      </c>
      <c r="G28" s="235">
        <v>0</v>
      </c>
    </row>
    <row r="29" spans="1:7" ht="19.5" customHeight="1">
      <c r="A29" s="9">
        <v>23</v>
      </c>
      <c r="B29" s="71" t="s">
        <v>154</v>
      </c>
      <c r="C29" s="230">
        <v>497</v>
      </c>
      <c r="D29" s="230">
        <v>0</v>
      </c>
      <c r="E29" s="230">
        <v>2</v>
      </c>
      <c r="F29" s="91">
        <f t="shared" si="0"/>
        <v>0.4024144869215292</v>
      </c>
      <c r="G29" s="235">
        <f t="shared" si="1"/>
        <v>0</v>
      </c>
    </row>
    <row r="30" spans="1:7" ht="19.5" customHeight="1">
      <c r="A30" s="9">
        <v>24</v>
      </c>
      <c r="B30" s="71" t="s">
        <v>174</v>
      </c>
      <c r="C30" s="230">
        <v>641</v>
      </c>
      <c r="D30" s="230">
        <v>0</v>
      </c>
      <c r="E30" s="230">
        <v>0</v>
      </c>
      <c r="F30" s="91">
        <f t="shared" si="0"/>
        <v>0</v>
      </c>
      <c r="G30" s="235">
        <v>0</v>
      </c>
    </row>
    <row r="31" spans="1:7" ht="19.5" customHeight="1">
      <c r="A31" s="9">
        <v>25</v>
      </c>
      <c r="B31" s="71" t="s">
        <v>45</v>
      </c>
      <c r="C31" s="256">
        <v>663</v>
      </c>
      <c r="D31" s="256">
        <v>0</v>
      </c>
      <c r="E31" s="256">
        <v>0</v>
      </c>
      <c r="F31" s="91">
        <f t="shared" si="0"/>
        <v>0</v>
      </c>
      <c r="G31" s="235">
        <v>0</v>
      </c>
    </row>
    <row r="32" spans="1:7" ht="19.5" customHeight="1" thickBot="1">
      <c r="A32" s="9">
        <v>26</v>
      </c>
      <c r="B32" s="71" t="s">
        <v>158</v>
      </c>
      <c r="C32" s="256">
        <v>1007</v>
      </c>
      <c r="D32" s="256">
        <v>22</v>
      </c>
      <c r="E32" s="256">
        <v>86</v>
      </c>
      <c r="F32" s="257">
        <f t="shared" si="0"/>
        <v>8.540218470705065</v>
      </c>
      <c r="G32" s="262">
        <f>D32/E32*100</f>
        <v>25.581395348837212</v>
      </c>
    </row>
    <row r="33" spans="1:7" ht="36" customHeight="1" thickBot="1" thickTop="1">
      <c r="A33" s="635" t="s">
        <v>132</v>
      </c>
      <c r="B33" s="633"/>
      <c r="C33" s="84">
        <f>SUM(C7:C32)</f>
        <v>279957</v>
      </c>
      <c r="D33" s="84">
        <f>SUM(D7:D32)</f>
        <v>2225</v>
      </c>
      <c r="E33" s="84">
        <f>SUM(E7:E32)</f>
        <v>7648</v>
      </c>
      <c r="F33" s="82">
        <f>E33/C33*100</f>
        <v>2.731848105244734</v>
      </c>
      <c r="G33" s="83">
        <f>D33/E33*100</f>
        <v>29.092573221757323</v>
      </c>
    </row>
    <row r="34" spans="1:7" s="39" customFormat="1" ht="22.5" customHeight="1">
      <c r="A34" s="632" t="s">
        <v>172</v>
      </c>
      <c r="B34" s="626"/>
      <c r="C34" s="626"/>
      <c r="D34" s="626"/>
      <c r="E34" s="626"/>
      <c r="F34" s="626"/>
      <c r="G34" s="626"/>
    </row>
    <row r="35" ht="15" customHeight="1">
      <c r="A35" s="13" t="s">
        <v>81</v>
      </c>
    </row>
    <row r="36" ht="15" customHeight="1">
      <c r="A36" s="13"/>
    </row>
    <row r="37" spans="1:7" ht="13.5">
      <c r="A37" s="627" t="s">
        <v>491</v>
      </c>
      <c r="B37" s="627"/>
      <c r="C37" s="627"/>
      <c r="D37" s="627"/>
      <c r="E37" s="627"/>
      <c r="F37" s="627"/>
      <c r="G37" s="627"/>
    </row>
    <row r="38" ht="11.25" customHeight="1"/>
  </sheetData>
  <mergeCells count="12">
    <mergeCell ref="A37:G37"/>
    <mergeCell ref="A1:G1"/>
    <mergeCell ref="A4:A5"/>
    <mergeCell ref="B4:B5"/>
    <mergeCell ref="C4:C5"/>
    <mergeCell ref="D4:D5"/>
    <mergeCell ref="E4:E5"/>
    <mergeCell ref="A2:G2"/>
    <mergeCell ref="A33:B33"/>
    <mergeCell ref="F4:F5"/>
    <mergeCell ref="G4:G5"/>
    <mergeCell ref="A34:G34"/>
  </mergeCells>
  <printOptions verticalCentered="1"/>
  <pageMargins left="0.5905511811023623" right="0.2755905511811024" top="0.35433070866141736" bottom="0.7874015748031497" header="0.31496062992125984" footer="0.31496062992125984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9"/>
  </sheetPr>
  <dimension ref="A1:M19"/>
  <sheetViews>
    <sheetView workbookViewId="0" topLeftCell="A3">
      <selection activeCell="K7" sqref="K7"/>
    </sheetView>
  </sheetViews>
  <sheetFormatPr defaultColWidth="9.140625" defaultRowHeight="12.75"/>
  <cols>
    <col min="1" max="1" width="3.8515625" style="6" customWidth="1"/>
    <col min="2" max="2" width="20.57421875" style="6" customWidth="1"/>
    <col min="3" max="3" width="11.8515625" style="6" customWidth="1"/>
    <col min="4" max="4" width="11.140625" style="6" customWidth="1"/>
    <col min="5" max="5" width="7.57421875" style="6" customWidth="1"/>
    <col min="6" max="6" width="8.140625" style="6" customWidth="1"/>
    <col min="7" max="7" width="10.28125" style="6" customWidth="1"/>
    <col min="8" max="9" width="8.57421875" style="6" customWidth="1"/>
    <col min="10" max="10" width="9.140625" style="6" customWidth="1"/>
    <col min="11" max="11" width="12.8515625" style="6" customWidth="1"/>
    <col min="12" max="12" width="11.8515625" style="6" customWidth="1"/>
    <col min="13" max="13" width="12.7109375" style="6" customWidth="1"/>
    <col min="14" max="16384" width="9.140625" style="6" customWidth="1"/>
  </cols>
  <sheetData>
    <row r="1" spans="1:13" s="5" customFormat="1" ht="30" customHeight="1">
      <c r="A1" s="665" t="s">
        <v>54</v>
      </c>
      <c r="B1" s="726"/>
      <c r="C1" s="726"/>
      <c r="D1" s="726"/>
      <c r="E1" s="726"/>
      <c r="F1" s="726"/>
      <c r="G1" s="726"/>
      <c r="H1" s="726"/>
      <c r="I1" s="726"/>
      <c r="J1" s="727"/>
      <c r="K1" s="727"/>
      <c r="L1" s="727"/>
      <c r="M1" s="727"/>
    </row>
    <row r="2" spans="1:13" ht="19.5" customHeight="1" thickBot="1">
      <c r="A2" s="3"/>
      <c r="B2" s="2"/>
      <c r="C2" s="2"/>
      <c r="D2" s="2"/>
      <c r="E2" s="2"/>
      <c r="F2" s="2"/>
      <c r="G2" s="2"/>
      <c r="H2" s="2"/>
      <c r="I2" s="4"/>
      <c r="M2" s="25" t="s">
        <v>251</v>
      </c>
    </row>
    <row r="3" spans="1:13" ht="45" customHeight="1">
      <c r="A3" s="678" t="s">
        <v>229</v>
      </c>
      <c r="B3" s="709" t="s">
        <v>230</v>
      </c>
      <c r="C3" s="643" t="s">
        <v>441</v>
      </c>
      <c r="D3" s="643" t="s">
        <v>440</v>
      </c>
      <c r="E3" s="643" t="s">
        <v>439</v>
      </c>
      <c r="F3" s="643" t="s">
        <v>438</v>
      </c>
      <c r="G3" s="643" t="s">
        <v>437</v>
      </c>
      <c r="H3" s="643" t="s">
        <v>436</v>
      </c>
      <c r="I3" s="643" t="s">
        <v>435</v>
      </c>
      <c r="J3" s="643" t="s">
        <v>432</v>
      </c>
      <c r="K3" s="643" t="s">
        <v>433</v>
      </c>
      <c r="L3" s="643" t="s">
        <v>447</v>
      </c>
      <c r="M3" s="674" t="s">
        <v>434</v>
      </c>
    </row>
    <row r="4" spans="1:13" ht="36" customHeight="1" thickBot="1">
      <c r="A4" s="679"/>
      <c r="B4" s="710"/>
      <c r="C4" s="629"/>
      <c r="D4" s="629"/>
      <c r="E4" s="629"/>
      <c r="F4" s="629"/>
      <c r="G4" s="629"/>
      <c r="H4" s="629"/>
      <c r="I4" s="629"/>
      <c r="J4" s="728"/>
      <c r="K4" s="728"/>
      <c r="L4" s="728"/>
      <c r="M4" s="725"/>
    </row>
    <row r="5" spans="1:13" s="41" customFormat="1" ht="9.75" customHeight="1" thickBot="1" thickTop="1">
      <c r="A5" s="34">
        <v>0</v>
      </c>
      <c r="B5" s="44">
        <v>1</v>
      </c>
      <c r="C5" s="35">
        <v>2</v>
      </c>
      <c r="D5" s="35">
        <v>3</v>
      </c>
      <c r="E5" s="35">
        <v>4</v>
      </c>
      <c r="F5" s="35">
        <v>5</v>
      </c>
      <c r="G5" s="35">
        <v>6</v>
      </c>
      <c r="H5" s="35">
        <v>7</v>
      </c>
      <c r="I5" s="35">
        <v>8</v>
      </c>
      <c r="J5" s="136">
        <v>9</v>
      </c>
      <c r="K5" s="136">
        <v>10</v>
      </c>
      <c r="L5" s="136">
        <v>11</v>
      </c>
      <c r="M5" s="137">
        <v>12</v>
      </c>
    </row>
    <row r="6" spans="1:13" ht="34.5" customHeight="1" thickTop="1">
      <c r="A6" s="8">
        <v>1</v>
      </c>
      <c r="B6" s="14" t="s">
        <v>161</v>
      </c>
      <c r="C6" s="229">
        <v>2242</v>
      </c>
      <c r="D6" s="230">
        <v>95</v>
      </c>
      <c r="E6" s="229">
        <v>148</v>
      </c>
      <c r="F6" s="259">
        <f aca="true" t="shared" si="0" ref="F6:F12">E6/C6*100</f>
        <v>6.601248884924176</v>
      </c>
      <c r="G6" s="279">
        <f aca="true" t="shared" si="1" ref="G6:G12">D6/E6*100</f>
        <v>64.1891891891892</v>
      </c>
      <c r="H6" s="168">
        <v>14477</v>
      </c>
      <c r="I6" s="259">
        <f aca="true" t="shared" si="2" ref="I6:I11">H6/C6</f>
        <v>6.457181088314005</v>
      </c>
      <c r="J6" s="280">
        <v>34</v>
      </c>
      <c r="K6" s="280">
        <v>12</v>
      </c>
      <c r="L6" s="281">
        <f aca="true" t="shared" si="3" ref="L6:L11">J6/C6*100</f>
        <v>1.5165031222123104</v>
      </c>
      <c r="M6" s="282">
        <f aca="true" t="shared" si="4" ref="M6:M11">K6/C6*100</f>
        <v>0.535236396074933</v>
      </c>
    </row>
    <row r="7" spans="1:13" ht="34.5" customHeight="1">
      <c r="A7" s="9">
        <v>2</v>
      </c>
      <c r="B7" s="73" t="s">
        <v>162</v>
      </c>
      <c r="C7" s="229">
        <v>27</v>
      </c>
      <c r="D7" s="230">
        <v>5</v>
      </c>
      <c r="E7" s="229">
        <v>6</v>
      </c>
      <c r="F7" s="259">
        <f t="shared" si="0"/>
        <v>22.22222222222222</v>
      </c>
      <c r="G7" s="279">
        <f t="shared" si="1"/>
        <v>83.33333333333334</v>
      </c>
      <c r="H7" s="168">
        <v>233</v>
      </c>
      <c r="I7" s="259">
        <f t="shared" si="2"/>
        <v>8.62962962962963</v>
      </c>
      <c r="J7" s="230">
        <v>0</v>
      </c>
      <c r="K7" s="230">
        <v>0</v>
      </c>
      <c r="L7" s="281">
        <f t="shared" si="3"/>
        <v>0</v>
      </c>
      <c r="M7" s="282">
        <f t="shared" si="4"/>
        <v>0</v>
      </c>
    </row>
    <row r="8" spans="1:13" ht="34.5" customHeight="1">
      <c r="A8" s="9">
        <v>3</v>
      </c>
      <c r="B8" s="74" t="s">
        <v>133</v>
      </c>
      <c r="C8" s="229">
        <v>1878</v>
      </c>
      <c r="D8" s="230">
        <v>50</v>
      </c>
      <c r="E8" s="229">
        <v>72</v>
      </c>
      <c r="F8" s="259">
        <f t="shared" si="0"/>
        <v>3.8338658146964857</v>
      </c>
      <c r="G8" s="279">
        <f t="shared" si="1"/>
        <v>69.44444444444444</v>
      </c>
      <c r="H8" s="168">
        <v>9976</v>
      </c>
      <c r="I8" s="259">
        <f t="shared" si="2"/>
        <v>5.312034078807241</v>
      </c>
      <c r="J8" s="230">
        <v>17</v>
      </c>
      <c r="K8" s="230">
        <v>31</v>
      </c>
      <c r="L8" s="281">
        <f t="shared" si="3"/>
        <v>0.9052183173588925</v>
      </c>
      <c r="M8" s="282">
        <f t="shared" si="4"/>
        <v>1.650692225772098</v>
      </c>
    </row>
    <row r="9" spans="1:13" ht="34.5" customHeight="1">
      <c r="A9" s="9">
        <v>4</v>
      </c>
      <c r="B9" s="74" t="s">
        <v>134</v>
      </c>
      <c r="C9" s="229">
        <v>623</v>
      </c>
      <c r="D9" s="229">
        <v>16</v>
      </c>
      <c r="E9" s="229">
        <v>27</v>
      </c>
      <c r="F9" s="259">
        <f t="shared" si="0"/>
        <v>4.333868378812198</v>
      </c>
      <c r="G9" s="279">
        <f t="shared" si="1"/>
        <v>59.25925925925925</v>
      </c>
      <c r="H9" s="168">
        <v>1719</v>
      </c>
      <c r="I9" s="259">
        <f t="shared" si="2"/>
        <v>2.759229534510433</v>
      </c>
      <c r="J9" s="230">
        <v>0</v>
      </c>
      <c r="K9" s="230">
        <v>0</v>
      </c>
      <c r="L9" s="281">
        <f t="shared" si="3"/>
        <v>0</v>
      </c>
      <c r="M9" s="282">
        <f t="shared" si="4"/>
        <v>0</v>
      </c>
    </row>
    <row r="10" spans="1:13" ht="34.5" customHeight="1">
      <c r="A10" s="9">
        <v>5</v>
      </c>
      <c r="B10" s="73" t="s">
        <v>135</v>
      </c>
      <c r="C10" s="229">
        <v>436</v>
      </c>
      <c r="D10" s="236">
        <v>42</v>
      </c>
      <c r="E10" s="237">
        <v>55</v>
      </c>
      <c r="F10" s="259">
        <f t="shared" si="0"/>
        <v>12.614678899082568</v>
      </c>
      <c r="G10" s="279">
        <f t="shared" si="1"/>
        <v>76.36363636363637</v>
      </c>
      <c r="H10" s="178">
        <v>2265</v>
      </c>
      <c r="I10" s="259">
        <f t="shared" si="2"/>
        <v>5.194954128440367</v>
      </c>
      <c r="J10" s="230">
        <v>36</v>
      </c>
      <c r="K10" s="230">
        <v>5</v>
      </c>
      <c r="L10" s="281">
        <f t="shared" si="3"/>
        <v>8.256880733944955</v>
      </c>
      <c r="M10" s="282">
        <f t="shared" si="4"/>
        <v>1.146788990825688</v>
      </c>
    </row>
    <row r="11" spans="1:13" ht="40.5" customHeight="1" thickBot="1">
      <c r="A11" s="9">
        <v>6</v>
      </c>
      <c r="B11" s="73" t="s">
        <v>159</v>
      </c>
      <c r="C11" s="229">
        <v>75</v>
      </c>
      <c r="D11" s="230">
        <v>1</v>
      </c>
      <c r="E11" s="229">
        <v>3</v>
      </c>
      <c r="F11" s="259">
        <f t="shared" si="0"/>
        <v>4</v>
      </c>
      <c r="G11" s="283">
        <f t="shared" si="1"/>
        <v>33.33333333333333</v>
      </c>
      <c r="H11" s="168">
        <v>585</v>
      </c>
      <c r="I11" s="259">
        <f t="shared" si="2"/>
        <v>7.8</v>
      </c>
      <c r="J11" s="270">
        <v>3</v>
      </c>
      <c r="K11" s="270">
        <v>7</v>
      </c>
      <c r="L11" s="284">
        <f t="shared" si="3"/>
        <v>4</v>
      </c>
      <c r="M11" s="285">
        <f t="shared" si="4"/>
        <v>9.333333333333334</v>
      </c>
    </row>
    <row r="12" spans="1:13" ht="39.75" customHeight="1" thickBot="1" thickTop="1">
      <c r="A12" s="723" t="s">
        <v>132</v>
      </c>
      <c r="B12" s="724"/>
      <c r="C12" s="87">
        <f>SUM(C6:C11)</f>
        <v>5281</v>
      </c>
      <c r="D12" s="87">
        <f>SUM(D6:D11)</f>
        <v>209</v>
      </c>
      <c r="E12" s="87">
        <f>SUM(E6:E11)</f>
        <v>311</v>
      </c>
      <c r="F12" s="82">
        <f t="shared" si="0"/>
        <v>5.889036167392539</v>
      </c>
      <c r="G12" s="82">
        <f t="shared" si="1"/>
        <v>67.20257234726688</v>
      </c>
      <c r="H12" s="87">
        <f>SUM(H6:H11)</f>
        <v>29255</v>
      </c>
      <c r="I12" s="82">
        <f>H12/C12</f>
        <v>5.539670516947548</v>
      </c>
      <c r="J12" s="63">
        <f>SUM(J6:J11)</f>
        <v>90</v>
      </c>
      <c r="K12" s="63">
        <f>SUM(K6:K11)</f>
        <v>55</v>
      </c>
      <c r="L12" s="94">
        <f>J12/C12*100</f>
        <v>1.7042226850975193</v>
      </c>
      <c r="M12" s="95">
        <f>K12/C12*100</f>
        <v>1.0414694186707063</v>
      </c>
    </row>
    <row r="13" spans="1:6" ht="9.75" customHeight="1">
      <c r="A13" s="13"/>
      <c r="E13" s="55"/>
      <c r="F13" s="55"/>
    </row>
    <row r="19" spans="1:13" ht="13.5">
      <c r="A19" s="627" t="s">
        <v>509</v>
      </c>
      <c r="B19" s="627"/>
      <c r="C19" s="627"/>
      <c r="D19" s="627"/>
      <c r="E19" s="627"/>
      <c r="F19" s="627"/>
      <c r="G19" s="627"/>
      <c r="H19" s="627"/>
      <c r="I19" s="627"/>
      <c r="J19" s="627"/>
      <c r="K19" s="627"/>
      <c r="L19" s="627"/>
      <c r="M19" s="627"/>
    </row>
  </sheetData>
  <mergeCells count="16">
    <mergeCell ref="A19:M19"/>
    <mergeCell ref="M3:M4"/>
    <mergeCell ref="A1:M1"/>
    <mergeCell ref="I3:I4"/>
    <mergeCell ref="J3:J4"/>
    <mergeCell ref="K3:K4"/>
    <mergeCell ref="L3:L4"/>
    <mergeCell ref="D3:D4"/>
    <mergeCell ref="E3:E4"/>
    <mergeCell ref="F3:F4"/>
    <mergeCell ref="G3:G4"/>
    <mergeCell ref="H3:H4"/>
    <mergeCell ref="A12:B12"/>
    <mergeCell ref="A3:A4"/>
    <mergeCell ref="B3:B4"/>
    <mergeCell ref="C3:C4"/>
  </mergeCells>
  <printOptions horizontalCentered="1"/>
  <pageMargins left="0.2362204724409449" right="0.2362204724409449" top="0.984251968503937" bottom="0.984251968503937" header="0.5118110236220472" footer="0.5118110236220472"/>
  <pageSetup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9"/>
  </sheetPr>
  <dimension ref="A1:M16"/>
  <sheetViews>
    <sheetView workbookViewId="0" topLeftCell="A3">
      <selection activeCell="A1" sqref="A1:M1"/>
    </sheetView>
  </sheetViews>
  <sheetFormatPr defaultColWidth="9.140625" defaultRowHeight="12.75"/>
  <cols>
    <col min="1" max="1" width="3.57421875" style="6" customWidth="1"/>
    <col min="2" max="2" width="28.7109375" style="6" customWidth="1"/>
    <col min="3" max="3" width="10.421875" style="6" customWidth="1"/>
    <col min="4" max="4" width="9.421875" style="6" customWidth="1"/>
    <col min="5" max="5" width="7.28125" style="6" customWidth="1"/>
    <col min="6" max="6" width="9.28125" style="6" customWidth="1"/>
    <col min="7" max="7" width="9.8515625" style="6" customWidth="1"/>
    <col min="8" max="8" width="8.57421875" style="140" customWidth="1"/>
    <col min="9" max="9" width="8.00390625" style="6" customWidth="1"/>
    <col min="10" max="10" width="9.28125" style="6" customWidth="1"/>
    <col min="11" max="11" width="14.00390625" style="6" customWidth="1"/>
    <col min="12" max="12" width="11.8515625" style="6" customWidth="1"/>
    <col min="13" max="13" width="13.28125" style="6" customWidth="1"/>
    <col min="14" max="16384" width="9.140625" style="6" customWidth="1"/>
  </cols>
  <sheetData>
    <row r="1" spans="1:13" s="5" customFormat="1" ht="30.75" customHeight="1">
      <c r="A1" s="665" t="s">
        <v>69</v>
      </c>
      <c r="B1" s="726"/>
      <c r="C1" s="726"/>
      <c r="D1" s="726"/>
      <c r="E1" s="726"/>
      <c r="F1" s="726"/>
      <c r="G1" s="726"/>
      <c r="H1" s="726"/>
      <c r="I1" s="726"/>
      <c r="J1" s="726"/>
      <c r="K1" s="726"/>
      <c r="L1" s="726"/>
      <c r="M1" s="726"/>
    </row>
    <row r="2" spans="2:13" ht="17.25" customHeight="1" thickBot="1">
      <c r="B2" s="2"/>
      <c r="C2" s="2"/>
      <c r="D2" s="2"/>
      <c r="E2" s="2"/>
      <c r="F2" s="2"/>
      <c r="G2" s="2"/>
      <c r="H2" s="2"/>
      <c r="I2" s="4"/>
      <c r="M2" s="25" t="s">
        <v>471</v>
      </c>
    </row>
    <row r="3" spans="1:13" ht="45.75" customHeight="1">
      <c r="A3" s="678" t="s">
        <v>229</v>
      </c>
      <c r="B3" s="709" t="s">
        <v>223</v>
      </c>
      <c r="C3" s="643" t="s">
        <v>70</v>
      </c>
      <c r="D3" s="643" t="s">
        <v>71</v>
      </c>
      <c r="E3" s="643" t="s">
        <v>72</v>
      </c>
      <c r="F3" s="643" t="s">
        <v>73</v>
      </c>
      <c r="G3" s="643" t="s">
        <v>74</v>
      </c>
      <c r="H3" s="729" t="s">
        <v>75</v>
      </c>
      <c r="I3" s="643" t="s">
        <v>76</v>
      </c>
      <c r="J3" s="696" t="s">
        <v>444</v>
      </c>
      <c r="K3" s="696" t="s">
        <v>442</v>
      </c>
      <c r="L3" s="696" t="s">
        <v>448</v>
      </c>
      <c r="M3" s="698" t="s">
        <v>443</v>
      </c>
    </row>
    <row r="4" spans="1:13" ht="54" customHeight="1" thickBot="1">
      <c r="A4" s="679"/>
      <c r="B4" s="710"/>
      <c r="C4" s="660"/>
      <c r="D4" s="660"/>
      <c r="E4" s="660"/>
      <c r="F4" s="660"/>
      <c r="G4" s="660"/>
      <c r="H4" s="730"/>
      <c r="I4" s="660"/>
      <c r="J4" s="731"/>
      <c r="K4" s="731"/>
      <c r="L4" s="731"/>
      <c r="M4" s="732"/>
    </row>
    <row r="5" spans="1:13" s="41" customFormat="1" ht="9.75" customHeight="1" thickBot="1" thickTop="1">
      <c r="A5" s="34">
        <v>0</v>
      </c>
      <c r="B5" s="44">
        <v>1</v>
      </c>
      <c r="C5" s="35">
        <v>2</v>
      </c>
      <c r="D5" s="35">
        <v>3</v>
      </c>
      <c r="E5" s="35">
        <v>4</v>
      </c>
      <c r="F5" s="35">
        <v>5</v>
      </c>
      <c r="G5" s="35">
        <v>6</v>
      </c>
      <c r="H5" s="147">
        <v>7</v>
      </c>
      <c r="I5" s="35">
        <v>8</v>
      </c>
      <c r="J5" s="136">
        <v>9</v>
      </c>
      <c r="K5" s="136">
        <v>10</v>
      </c>
      <c r="L5" s="136">
        <v>11</v>
      </c>
      <c r="M5" s="137">
        <v>12</v>
      </c>
    </row>
    <row r="6" spans="1:13" ht="30" customHeight="1" thickTop="1">
      <c r="A6" s="8">
        <v>1</v>
      </c>
      <c r="B6" s="14" t="s">
        <v>161</v>
      </c>
      <c r="C6" s="229">
        <v>980</v>
      </c>
      <c r="D6" s="230">
        <v>54</v>
      </c>
      <c r="E6" s="229">
        <v>236</v>
      </c>
      <c r="F6" s="255">
        <f>E6/C6*100</f>
        <v>24.081632653061224</v>
      </c>
      <c r="G6" s="279">
        <f aca="true" t="shared" si="0" ref="G6:G11">D6/E6*100</f>
        <v>22.88135593220339</v>
      </c>
      <c r="H6" s="168">
        <v>9791</v>
      </c>
      <c r="I6" s="255">
        <f aca="true" t="shared" si="1" ref="I6:I12">H6/C6</f>
        <v>9.990816326530613</v>
      </c>
      <c r="J6" s="286">
        <v>30</v>
      </c>
      <c r="K6" s="286">
        <v>19</v>
      </c>
      <c r="L6" s="281">
        <f aca="true" t="shared" si="2" ref="L6:L12">J6/C6*100</f>
        <v>3.061224489795918</v>
      </c>
      <c r="M6" s="282">
        <f aca="true" t="shared" si="3" ref="M6:M12">K6/C6*100</f>
        <v>1.9387755102040816</v>
      </c>
    </row>
    <row r="7" spans="1:13" ht="30" customHeight="1">
      <c r="A7" s="9">
        <v>2</v>
      </c>
      <c r="B7" s="73" t="s">
        <v>162</v>
      </c>
      <c r="C7" s="229">
        <v>13</v>
      </c>
      <c r="D7" s="230">
        <v>2</v>
      </c>
      <c r="E7" s="229">
        <v>3</v>
      </c>
      <c r="F7" s="91">
        <f aca="true" t="shared" si="4" ref="F7:F12">E7/C7*100</f>
        <v>23.076923076923077</v>
      </c>
      <c r="G7" s="279">
        <f t="shared" si="0"/>
        <v>66.66666666666666</v>
      </c>
      <c r="H7" s="168">
        <v>93</v>
      </c>
      <c r="I7" s="91">
        <f t="shared" si="1"/>
        <v>7.153846153846154</v>
      </c>
      <c r="J7" s="230">
        <v>0</v>
      </c>
      <c r="K7" s="230">
        <v>0</v>
      </c>
      <c r="L7" s="281">
        <f t="shared" si="2"/>
        <v>0</v>
      </c>
      <c r="M7" s="282">
        <f t="shared" si="3"/>
        <v>0</v>
      </c>
    </row>
    <row r="8" spans="1:13" ht="30" customHeight="1">
      <c r="A8" s="9">
        <v>3</v>
      </c>
      <c r="B8" s="74" t="s">
        <v>133</v>
      </c>
      <c r="C8" s="229">
        <v>106</v>
      </c>
      <c r="D8" s="230">
        <v>1</v>
      </c>
      <c r="E8" s="229">
        <v>7</v>
      </c>
      <c r="F8" s="91">
        <f t="shared" si="4"/>
        <v>6.60377358490566</v>
      </c>
      <c r="G8" s="279">
        <f t="shared" si="0"/>
        <v>14.285714285714285</v>
      </c>
      <c r="H8" s="168">
        <v>1251</v>
      </c>
      <c r="I8" s="91">
        <f t="shared" si="1"/>
        <v>11.80188679245283</v>
      </c>
      <c r="J8" s="230">
        <v>0</v>
      </c>
      <c r="K8" s="230">
        <v>0</v>
      </c>
      <c r="L8" s="281">
        <f t="shared" si="2"/>
        <v>0</v>
      </c>
      <c r="M8" s="282">
        <f t="shared" si="3"/>
        <v>0</v>
      </c>
    </row>
    <row r="9" spans="1:13" ht="30" customHeight="1">
      <c r="A9" s="9">
        <v>4</v>
      </c>
      <c r="B9" s="74" t="s">
        <v>134</v>
      </c>
      <c r="C9" s="229">
        <v>576</v>
      </c>
      <c r="D9" s="229">
        <v>25</v>
      </c>
      <c r="E9" s="229">
        <v>99</v>
      </c>
      <c r="F9" s="91">
        <f t="shared" si="4"/>
        <v>17.1875</v>
      </c>
      <c r="G9" s="279">
        <f t="shared" si="0"/>
        <v>25.252525252525253</v>
      </c>
      <c r="H9" s="168">
        <v>4988</v>
      </c>
      <c r="I9" s="91">
        <f t="shared" si="1"/>
        <v>8.659722222222221</v>
      </c>
      <c r="J9" s="230">
        <v>0</v>
      </c>
      <c r="K9" s="230">
        <v>0</v>
      </c>
      <c r="L9" s="281">
        <f t="shared" si="2"/>
        <v>0</v>
      </c>
      <c r="M9" s="282">
        <f t="shared" si="3"/>
        <v>0</v>
      </c>
    </row>
    <row r="10" spans="1:13" ht="30" customHeight="1">
      <c r="A10" s="9">
        <v>5</v>
      </c>
      <c r="B10" s="73" t="s">
        <v>135</v>
      </c>
      <c r="C10" s="229">
        <v>6</v>
      </c>
      <c r="D10" s="236">
        <v>1</v>
      </c>
      <c r="E10" s="237">
        <v>6</v>
      </c>
      <c r="F10" s="91">
        <f t="shared" si="4"/>
        <v>100</v>
      </c>
      <c r="G10" s="279">
        <f t="shared" si="0"/>
        <v>16.666666666666664</v>
      </c>
      <c r="H10" s="178">
        <v>97</v>
      </c>
      <c r="I10" s="91">
        <f t="shared" si="1"/>
        <v>16.166666666666668</v>
      </c>
      <c r="J10" s="230">
        <v>0</v>
      </c>
      <c r="K10" s="230">
        <v>0</v>
      </c>
      <c r="L10" s="281">
        <f t="shared" si="2"/>
        <v>0</v>
      </c>
      <c r="M10" s="282">
        <f t="shared" si="3"/>
        <v>0</v>
      </c>
    </row>
    <row r="11" spans="1:13" ht="30" customHeight="1">
      <c r="A11" s="9">
        <v>6</v>
      </c>
      <c r="B11" s="73" t="s">
        <v>159</v>
      </c>
      <c r="C11" s="229">
        <v>34</v>
      </c>
      <c r="D11" s="230">
        <v>2</v>
      </c>
      <c r="E11" s="229">
        <v>3</v>
      </c>
      <c r="F11" s="91">
        <f t="shared" si="4"/>
        <v>8.823529411764707</v>
      </c>
      <c r="G11" s="279">
        <f t="shared" si="0"/>
        <v>66.66666666666666</v>
      </c>
      <c r="H11" s="168">
        <v>381</v>
      </c>
      <c r="I11" s="91">
        <f t="shared" si="1"/>
        <v>11.205882352941176</v>
      </c>
      <c r="J11" s="230">
        <v>0</v>
      </c>
      <c r="K11" s="230">
        <v>0</v>
      </c>
      <c r="L11" s="281">
        <f t="shared" si="2"/>
        <v>0</v>
      </c>
      <c r="M11" s="282">
        <f t="shared" si="3"/>
        <v>0</v>
      </c>
    </row>
    <row r="12" spans="1:13" ht="33.75" customHeight="1" thickBot="1">
      <c r="A12" s="9">
        <v>7</v>
      </c>
      <c r="B12" s="73" t="s">
        <v>169</v>
      </c>
      <c r="C12" s="229">
        <v>5291</v>
      </c>
      <c r="D12" s="230">
        <v>390</v>
      </c>
      <c r="E12" s="229">
        <v>1033</v>
      </c>
      <c r="F12" s="91">
        <f t="shared" si="4"/>
        <v>19.523719523719524</v>
      </c>
      <c r="G12" s="279">
        <f>D12/E12*100</f>
        <v>37.7541142303969</v>
      </c>
      <c r="H12" s="168">
        <v>62514</v>
      </c>
      <c r="I12" s="91">
        <f t="shared" si="1"/>
        <v>11.815157815157814</v>
      </c>
      <c r="J12" s="287">
        <v>0</v>
      </c>
      <c r="K12" s="287">
        <v>0</v>
      </c>
      <c r="L12" s="281">
        <f t="shared" si="2"/>
        <v>0</v>
      </c>
      <c r="M12" s="282">
        <f t="shared" si="3"/>
        <v>0</v>
      </c>
    </row>
    <row r="13" spans="1:13" ht="39" customHeight="1" thickBot="1" thickTop="1">
      <c r="A13" s="723" t="s">
        <v>132</v>
      </c>
      <c r="B13" s="724"/>
      <c r="C13" s="87">
        <f>SUM(C6:C12)</f>
        <v>7006</v>
      </c>
      <c r="D13" s="87">
        <f>SUM(D6:D12)</f>
        <v>475</v>
      </c>
      <c r="E13" s="87">
        <f>SUM(E6:E12)</f>
        <v>1387</v>
      </c>
      <c r="F13" s="82">
        <f>E13/C13*100</f>
        <v>19.797316585783616</v>
      </c>
      <c r="G13" s="82">
        <f>D13/E13*100</f>
        <v>34.24657534246575</v>
      </c>
      <c r="H13" s="87">
        <f>SUM(H6:H12)</f>
        <v>79115</v>
      </c>
      <c r="I13" s="82">
        <f>H13/C13</f>
        <v>11.29246360262632</v>
      </c>
      <c r="J13" s="63">
        <f>J6+J7+J8+J9+J10+J11+J12</f>
        <v>30</v>
      </c>
      <c r="K13" s="63">
        <f>K6+K7+K8+K9+K10+K11+K12</f>
        <v>19</v>
      </c>
      <c r="L13" s="94">
        <f>J13/C13*100</f>
        <v>0.4282043962318013</v>
      </c>
      <c r="M13" s="95">
        <f>K13/C13*100</f>
        <v>0.2711961176134742</v>
      </c>
    </row>
    <row r="14" ht="6.75" customHeight="1"/>
    <row r="15" spans="1:6" ht="9.75" customHeight="1">
      <c r="A15" s="141"/>
      <c r="B15" s="55"/>
      <c r="C15" s="55"/>
      <c r="D15" s="55"/>
      <c r="E15" s="55"/>
      <c r="F15" s="55"/>
    </row>
    <row r="16" spans="1:13" ht="13.5">
      <c r="A16" s="627" t="s">
        <v>510</v>
      </c>
      <c r="B16" s="627"/>
      <c r="C16" s="627"/>
      <c r="D16" s="627"/>
      <c r="E16" s="627"/>
      <c r="F16" s="627"/>
      <c r="G16" s="627"/>
      <c r="H16" s="627"/>
      <c r="I16" s="627"/>
      <c r="J16" s="627"/>
      <c r="K16" s="627"/>
      <c r="L16" s="627"/>
      <c r="M16" s="627"/>
    </row>
  </sheetData>
  <mergeCells count="16">
    <mergeCell ref="A16:M16"/>
    <mergeCell ref="L3:L4"/>
    <mergeCell ref="M3:M4"/>
    <mergeCell ref="A1:M1"/>
    <mergeCell ref="A13:B13"/>
    <mergeCell ref="J3:J4"/>
    <mergeCell ref="K3:K4"/>
    <mergeCell ref="A3:A4"/>
    <mergeCell ref="B3:B4"/>
    <mergeCell ref="C3:C4"/>
    <mergeCell ref="H3:H4"/>
    <mergeCell ref="I3:I4"/>
    <mergeCell ref="D3:D4"/>
    <mergeCell ref="E3:E4"/>
    <mergeCell ref="F3:F4"/>
    <mergeCell ref="G3:G4"/>
  </mergeCells>
  <printOptions horizontalCentered="1"/>
  <pageMargins left="0.35433070866141736" right="0.2755905511811024" top="0.5905511811023623" bottom="0.6692913385826772" header="0.5118110236220472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9"/>
  </sheetPr>
  <dimension ref="A1:M14"/>
  <sheetViews>
    <sheetView workbookViewId="0" topLeftCell="A1">
      <selection activeCell="A1" sqref="A1:I1"/>
    </sheetView>
  </sheetViews>
  <sheetFormatPr defaultColWidth="9.140625" defaultRowHeight="12.75"/>
  <cols>
    <col min="1" max="1" width="4.140625" style="24" customWidth="1"/>
    <col min="2" max="2" width="21.57421875" style="24" customWidth="1"/>
    <col min="3" max="6" width="12.7109375" style="24" customWidth="1"/>
    <col min="7" max="7" width="16.7109375" style="24" customWidth="1"/>
    <col min="8" max="8" width="18.57421875" style="24" customWidth="1"/>
    <col min="9" max="9" width="20.8515625" style="24" customWidth="1"/>
    <col min="10" max="16384" width="9.140625" style="24" customWidth="1"/>
  </cols>
  <sheetData>
    <row r="1" spans="1:11" s="153" customFormat="1" ht="35.25" customHeight="1">
      <c r="A1" s="644" t="s">
        <v>80</v>
      </c>
      <c r="B1" s="644"/>
      <c r="C1" s="644"/>
      <c r="D1" s="644"/>
      <c r="E1" s="644"/>
      <c r="F1" s="644"/>
      <c r="G1" s="644"/>
      <c r="H1" s="644"/>
      <c r="I1" s="644"/>
      <c r="J1" s="142"/>
      <c r="K1" s="142"/>
    </row>
    <row r="2" spans="2:9" s="160" customFormat="1" ht="12" customHeight="1" thickBot="1">
      <c r="B2" s="134"/>
      <c r="C2" s="134"/>
      <c r="D2" s="161"/>
      <c r="E2" s="161"/>
      <c r="F2" s="161"/>
      <c r="G2" s="161"/>
      <c r="I2" s="162" t="s">
        <v>473</v>
      </c>
    </row>
    <row r="3" spans="1:9" s="153" customFormat="1" ht="11.25" customHeight="1">
      <c r="A3" s="678" t="s">
        <v>229</v>
      </c>
      <c r="B3" s="658" t="s">
        <v>223</v>
      </c>
      <c r="C3" s="643" t="s">
        <v>119</v>
      </c>
      <c r="D3" s="643" t="s">
        <v>187</v>
      </c>
      <c r="E3" s="643" t="s">
        <v>379</v>
      </c>
      <c r="F3" s="643" t="s">
        <v>380</v>
      </c>
      <c r="G3" s="643" t="s">
        <v>190</v>
      </c>
      <c r="H3" s="643" t="s">
        <v>381</v>
      </c>
      <c r="I3" s="654" t="s">
        <v>382</v>
      </c>
    </row>
    <row r="4" spans="1:9" s="153" customFormat="1" ht="56.25" customHeight="1" thickBot="1">
      <c r="A4" s="679"/>
      <c r="B4" s="659"/>
      <c r="C4" s="733"/>
      <c r="D4" s="660"/>
      <c r="E4" s="629"/>
      <c r="F4" s="629"/>
      <c r="G4" s="629"/>
      <c r="H4" s="629"/>
      <c r="I4" s="655"/>
    </row>
    <row r="5" spans="1:9" s="151" customFormat="1" ht="10.5" customHeight="1" thickBot="1" thickTop="1">
      <c r="A5" s="34">
        <v>0</v>
      </c>
      <c r="B5" s="75">
        <v>1</v>
      </c>
      <c r="C5" s="35">
        <v>2</v>
      </c>
      <c r="D5" s="35">
        <v>3</v>
      </c>
      <c r="E5" s="35">
        <v>4</v>
      </c>
      <c r="F5" s="35">
        <v>5</v>
      </c>
      <c r="G5" s="35">
        <v>6</v>
      </c>
      <c r="H5" s="35">
        <v>7</v>
      </c>
      <c r="I5" s="146">
        <v>8</v>
      </c>
    </row>
    <row r="6" spans="1:9" s="153" customFormat="1" ht="34.5" customHeight="1" thickTop="1">
      <c r="A6" s="8">
        <v>1</v>
      </c>
      <c r="B6" s="70" t="s">
        <v>161</v>
      </c>
      <c r="C6" s="238">
        <v>6643</v>
      </c>
      <c r="D6" s="231">
        <v>2066</v>
      </c>
      <c r="E6" s="230">
        <v>1069</v>
      </c>
      <c r="F6" s="229">
        <v>163</v>
      </c>
      <c r="G6" s="91">
        <f aca="true" t="shared" si="0" ref="G6:G11">D6/C6*100</f>
        <v>31.1004064428722</v>
      </c>
      <c r="H6" s="91">
        <f aca="true" t="shared" si="1" ref="H6:H11">E6/C6*100</f>
        <v>16.09212705103116</v>
      </c>
      <c r="I6" s="288">
        <f aca="true" t="shared" si="2" ref="I6:I11">F6/C6*100</f>
        <v>2.453710672888755</v>
      </c>
    </row>
    <row r="7" spans="1:9" s="153" customFormat="1" ht="34.5" customHeight="1">
      <c r="A7" s="9">
        <v>2</v>
      </c>
      <c r="B7" s="71" t="s">
        <v>162</v>
      </c>
      <c r="C7" s="230">
        <v>2080</v>
      </c>
      <c r="D7" s="230">
        <v>534</v>
      </c>
      <c r="E7" s="230">
        <v>1360</v>
      </c>
      <c r="F7" s="229">
        <v>0</v>
      </c>
      <c r="G7" s="91">
        <f t="shared" si="0"/>
        <v>25.67307692307692</v>
      </c>
      <c r="H7" s="91">
        <f t="shared" si="1"/>
        <v>65.38461538461539</v>
      </c>
      <c r="I7" s="289">
        <f t="shared" si="2"/>
        <v>0</v>
      </c>
    </row>
    <row r="8" spans="1:9" s="153" customFormat="1" ht="34.5" customHeight="1">
      <c r="A8" s="9">
        <v>3</v>
      </c>
      <c r="B8" s="72" t="s">
        <v>133</v>
      </c>
      <c r="C8" s="229">
        <v>2359</v>
      </c>
      <c r="D8" s="230">
        <v>432</v>
      </c>
      <c r="E8" s="230">
        <v>140</v>
      </c>
      <c r="F8" s="229">
        <v>162</v>
      </c>
      <c r="G8" s="91">
        <f t="shared" si="0"/>
        <v>18.31284442560407</v>
      </c>
      <c r="H8" s="91">
        <f t="shared" si="1"/>
        <v>5.934718100890208</v>
      </c>
      <c r="I8" s="289">
        <f t="shared" si="2"/>
        <v>6.867316659601526</v>
      </c>
    </row>
    <row r="9" spans="1:9" ht="34.5" customHeight="1">
      <c r="A9" s="9">
        <v>4</v>
      </c>
      <c r="B9" s="72" t="s">
        <v>134</v>
      </c>
      <c r="C9" s="229">
        <v>1645</v>
      </c>
      <c r="D9" s="229">
        <v>245</v>
      </c>
      <c r="E9" s="229">
        <v>72</v>
      </c>
      <c r="F9" s="229">
        <v>1</v>
      </c>
      <c r="G9" s="91">
        <f t="shared" si="0"/>
        <v>14.893617021276595</v>
      </c>
      <c r="H9" s="91">
        <f t="shared" si="1"/>
        <v>4.376899696048632</v>
      </c>
      <c r="I9" s="289">
        <f t="shared" si="2"/>
        <v>0.060790273556231005</v>
      </c>
    </row>
    <row r="10" spans="1:9" ht="34.5" customHeight="1" thickBot="1">
      <c r="A10" s="9">
        <v>5</v>
      </c>
      <c r="B10" s="72" t="s">
        <v>136</v>
      </c>
      <c r="C10" s="229">
        <v>6657</v>
      </c>
      <c r="D10" s="230">
        <v>2123</v>
      </c>
      <c r="E10" s="230">
        <v>3302</v>
      </c>
      <c r="F10" s="229">
        <v>198</v>
      </c>
      <c r="G10" s="261">
        <f t="shared" si="0"/>
        <v>31.891242301336938</v>
      </c>
      <c r="H10" s="261">
        <f t="shared" si="1"/>
        <v>49.601922788042664</v>
      </c>
      <c r="I10" s="254">
        <f t="shared" si="2"/>
        <v>2.974312753492564</v>
      </c>
    </row>
    <row r="11" spans="1:9" ht="39.75" customHeight="1" thickBot="1" thickTop="1">
      <c r="A11" s="618" t="s">
        <v>132</v>
      </c>
      <c r="B11" s="641"/>
      <c r="C11" s="63">
        <f>SUM(C6:C10)</f>
        <v>19384</v>
      </c>
      <c r="D11" s="84">
        <f>SUM(D6:D10)</f>
        <v>5400</v>
      </c>
      <c r="E11" s="84">
        <f>SUM(E6:E10)</f>
        <v>5943</v>
      </c>
      <c r="F11" s="84">
        <f>SUM(F6:F10)</f>
        <v>524</v>
      </c>
      <c r="G11" s="82">
        <f t="shared" si="0"/>
        <v>27.858027238959966</v>
      </c>
      <c r="H11" s="82">
        <f t="shared" si="1"/>
        <v>30.659306644655388</v>
      </c>
      <c r="I11" s="83">
        <f t="shared" si="2"/>
        <v>2.703260420965745</v>
      </c>
    </row>
    <row r="14" spans="1:13" ht="13.5">
      <c r="A14" s="627" t="s">
        <v>511</v>
      </c>
      <c r="B14" s="627"/>
      <c r="C14" s="627"/>
      <c r="D14" s="627"/>
      <c r="E14" s="627"/>
      <c r="F14" s="627"/>
      <c r="G14" s="627"/>
      <c r="H14" s="627"/>
      <c r="I14" s="627"/>
      <c r="J14" s="127"/>
      <c r="K14" s="127"/>
      <c r="L14" s="127"/>
      <c r="M14" s="127"/>
    </row>
  </sheetData>
  <mergeCells count="12">
    <mergeCell ref="G3:G4"/>
    <mergeCell ref="H3:H4"/>
    <mergeCell ref="A11:B11"/>
    <mergeCell ref="I3:I4"/>
    <mergeCell ref="A14:I14"/>
    <mergeCell ref="A1:I1"/>
    <mergeCell ref="C3:C4"/>
    <mergeCell ref="A3:A4"/>
    <mergeCell ref="B3:B4"/>
    <mergeCell ref="D3:D4"/>
    <mergeCell ref="E3:E4"/>
    <mergeCell ref="F3:F4"/>
  </mergeCells>
  <printOptions horizontalCentered="1"/>
  <pageMargins left="0.5905511811023623" right="0.31496062992125984" top="0.7874015748031497" bottom="0.984251968503937" header="0.5118110236220472" footer="0.511811023622047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9"/>
  </sheetPr>
  <dimension ref="A1:L13"/>
  <sheetViews>
    <sheetView workbookViewId="0" topLeftCell="A1">
      <selection activeCell="A1" sqref="A1:K1"/>
    </sheetView>
  </sheetViews>
  <sheetFormatPr defaultColWidth="9.140625" defaultRowHeight="12.75"/>
  <cols>
    <col min="1" max="1" width="4.00390625" style="24" customWidth="1"/>
    <col min="2" max="2" width="21.140625" style="24" customWidth="1"/>
    <col min="3" max="4" width="9.140625" style="24" customWidth="1"/>
    <col min="5" max="5" width="10.57421875" style="24" customWidth="1"/>
    <col min="6" max="6" width="11.28125" style="24" customWidth="1"/>
    <col min="7" max="7" width="10.00390625" style="24" customWidth="1"/>
    <col min="8" max="8" width="13.8515625" style="24" customWidth="1"/>
    <col min="9" max="9" width="12.140625" style="24" customWidth="1"/>
    <col min="10" max="10" width="13.28125" style="24" customWidth="1"/>
    <col min="11" max="11" width="11.140625" style="24" customWidth="1"/>
    <col min="12" max="16384" width="9.140625" style="24" customWidth="1"/>
  </cols>
  <sheetData>
    <row r="1" spans="1:11" ht="40.5" customHeight="1">
      <c r="A1" s="644" t="s">
        <v>77</v>
      </c>
      <c r="B1" s="644"/>
      <c r="C1" s="644"/>
      <c r="D1" s="644"/>
      <c r="E1" s="644"/>
      <c r="F1" s="644"/>
      <c r="G1" s="644"/>
      <c r="H1" s="644"/>
      <c r="I1" s="644"/>
      <c r="J1" s="644"/>
      <c r="K1" s="644"/>
    </row>
    <row r="2" spans="1:11" ht="15" customHeight="1" thickBot="1">
      <c r="A2" s="153"/>
      <c r="B2" s="154"/>
      <c r="C2" s="154"/>
      <c r="D2" s="155"/>
      <c r="E2" s="155"/>
      <c r="F2" s="155"/>
      <c r="G2" s="155"/>
      <c r="H2" s="155"/>
      <c r="I2" s="156"/>
      <c r="J2" s="156"/>
      <c r="K2" s="157" t="s">
        <v>474</v>
      </c>
    </row>
    <row r="3" spans="1:12" ht="13.5">
      <c r="A3" s="678" t="s">
        <v>229</v>
      </c>
      <c r="B3" s="658" t="s">
        <v>223</v>
      </c>
      <c r="C3" s="643" t="s">
        <v>384</v>
      </c>
      <c r="D3" s="643" t="s">
        <v>383</v>
      </c>
      <c r="E3" s="643" t="s">
        <v>385</v>
      </c>
      <c r="F3" s="643" t="s">
        <v>386</v>
      </c>
      <c r="G3" s="643" t="s">
        <v>387</v>
      </c>
      <c r="H3" s="643" t="s">
        <v>388</v>
      </c>
      <c r="I3" s="652" t="s">
        <v>389</v>
      </c>
      <c r="J3" s="652" t="s">
        <v>390</v>
      </c>
      <c r="K3" s="654" t="s">
        <v>391</v>
      </c>
      <c r="L3" s="151"/>
    </row>
    <row r="4" spans="1:12" ht="97.5" customHeight="1" thickBot="1">
      <c r="A4" s="679"/>
      <c r="B4" s="659"/>
      <c r="C4" s="733"/>
      <c r="D4" s="660"/>
      <c r="E4" s="629"/>
      <c r="F4" s="629"/>
      <c r="G4" s="629"/>
      <c r="H4" s="629"/>
      <c r="I4" s="653"/>
      <c r="J4" s="653"/>
      <c r="K4" s="655"/>
      <c r="L4" s="151"/>
    </row>
    <row r="5" spans="1:11" s="151" customFormat="1" ht="12" thickBot="1" thickTop="1">
      <c r="A5" s="34">
        <v>0</v>
      </c>
      <c r="B5" s="75">
        <v>1</v>
      </c>
      <c r="C5" s="35">
        <v>2</v>
      </c>
      <c r="D5" s="35">
        <v>3</v>
      </c>
      <c r="E5" s="35">
        <v>4</v>
      </c>
      <c r="F5" s="35">
        <v>5</v>
      </c>
      <c r="G5" s="35">
        <v>6</v>
      </c>
      <c r="H5" s="35">
        <v>7</v>
      </c>
      <c r="I5" s="145">
        <v>8</v>
      </c>
      <c r="J5" s="145">
        <v>9</v>
      </c>
      <c r="K5" s="146">
        <v>10</v>
      </c>
    </row>
    <row r="6" spans="1:11" ht="30" customHeight="1" thickTop="1">
      <c r="A6" s="8">
        <v>1</v>
      </c>
      <c r="B6" s="70" t="s">
        <v>161</v>
      </c>
      <c r="C6" s="238">
        <v>6643</v>
      </c>
      <c r="D6" s="231">
        <v>4128</v>
      </c>
      <c r="E6" s="230">
        <v>581</v>
      </c>
      <c r="F6" s="229">
        <v>19284</v>
      </c>
      <c r="G6" s="168">
        <v>6759</v>
      </c>
      <c r="H6" s="168">
        <v>9</v>
      </c>
      <c r="I6" s="290">
        <f aca="true" t="shared" si="0" ref="I6:I11">E6/C6*100</f>
        <v>8.74604847207587</v>
      </c>
      <c r="J6" s="248">
        <f aca="true" t="shared" si="1" ref="J6:J11">H6/G6*100</f>
        <v>0.13315579227696406</v>
      </c>
      <c r="K6" s="249">
        <f aca="true" t="shared" si="2" ref="K6:K11">F6/D6</f>
        <v>4.671511627906977</v>
      </c>
    </row>
    <row r="7" spans="1:11" ht="30" customHeight="1">
      <c r="A7" s="9">
        <v>2</v>
      </c>
      <c r="B7" s="71" t="s">
        <v>162</v>
      </c>
      <c r="C7" s="230">
        <v>2080</v>
      </c>
      <c r="D7" s="230">
        <v>1546</v>
      </c>
      <c r="E7" s="230">
        <v>419</v>
      </c>
      <c r="F7" s="229">
        <v>4922</v>
      </c>
      <c r="G7" s="168">
        <v>2103</v>
      </c>
      <c r="H7" s="168">
        <v>79</v>
      </c>
      <c r="I7" s="291">
        <f t="shared" si="0"/>
        <v>20.14423076923077</v>
      </c>
      <c r="J7" s="248">
        <f t="shared" si="1"/>
        <v>3.7565382786495483</v>
      </c>
      <c r="K7" s="249">
        <f t="shared" si="2"/>
        <v>3.1836998706338937</v>
      </c>
    </row>
    <row r="8" spans="1:11" ht="30" customHeight="1">
      <c r="A8" s="9">
        <v>3</v>
      </c>
      <c r="B8" s="72" t="s">
        <v>133</v>
      </c>
      <c r="C8" s="229">
        <v>2359</v>
      </c>
      <c r="D8" s="230">
        <v>1909</v>
      </c>
      <c r="E8" s="230">
        <v>121</v>
      </c>
      <c r="F8" s="229">
        <v>5727</v>
      </c>
      <c r="G8" s="168">
        <v>2383</v>
      </c>
      <c r="H8" s="168">
        <v>145</v>
      </c>
      <c r="I8" s="291">
        <f t="shared" si="0"/>
        <v>5.129292072912251</v>
      </c>
      <c r="J8" s="248">
        <f t="shared" si="1"/>
        <v>6.084767100293748</v>
      </c>
      <c r="K8" s="249">
        <f t="shared" si="2"/>
        <v>3</v>
      </c>
    </row>
    <row r="9" spans="1:11" ht="30" customHeight="1">
      <c r="A9" s="9">
        <v>4</v>
      </c>
      <c r="B9" s="72" t="s">
        <v>134</v>
      </c>
      <c r="C9" s="229">
        <v>1645</v>
      </c>
      <c r="D9" s="229">
        <v>1328</v>
      </c>
      <c r="E9" s="229">
        <v>212</v>
      </c>
      <c r="F9" s="229">
        <v>2400</v>
      </c>
      <c r="G9" s="168">
        <v>1647</v>
      </c>
      <c r="H9" s="168">
        <v>66</v>
      </c>
      <c r="I9" s="291">
        <f t="shared" si="0"/>
        <v>12.887537993920972</v>
      </c>
      <c r="J9" s="248">
        <f t="shared" si="1"/>
        <v>4.007285974499089</v>
      </c>
      <c r="K9" s="249">
        <f t="shared" si="2"/>
        <v>1.8072289156626506</v>
      </c>
    </row>
    <row r="10" spans="1:11" ht="30" customHeight="1" thickBot="1">
      <c r="A10" s="9">
        <v>5</v>
      </c>
      <c r="B10" s="72" t="s">
        <v>136</v>
      </c>
      <c r="C10" s="229">
        <v>6657</v>
      </c>
      <c r="D10" s="230">
        <v>4363</v>
      </c>
      <c r="E10" s="230">
        <v>632</v>
      </c>
      <c r="F10" s="229">
        <v>17602</v>
      </c>
      <c r="G10" s="179">
        <v>6872</v>
      </c>
      <c r="H10" s="179">
        <v>242</v>
      </c>
      <c r="I10" s="292">
        <f t="shared" si="0"/>
        <v>9.493765960642932</v>
      </c>
      <c r="J10" s="253">
        <f t="shared" si="1"/>
        <v>3.521536670547148</v>
      </c>
      <c r="K10" s="293">
        <f t="shared" si="2"/>
        <v>4.034380013752005</v>
      </c>
    </row>
    <row r="11" spans="1:11" ht="39.75" customHeight="1" thickBot="1" thickTop="1">
      <c r="A11" s="648" t="s">
        <v>132</v>
      </c>
      <c r="B11" s="649"/>
      <c r="C11" s="63">
        <f aca="true" t="shared" si="3" ref="C11:H11">SUM(C6:C10)</f>
        <v>19384</v>
      </c>
      <c r="D11" s="84">
        <f t="shared" si="3"/>
        <v>13274</v>
      </c>
      <c r="E11" s="84">
        <f t="shared" si="3"/>
        <v>1965</v>
      </c>
      <c r="F11" s="84">
        <f t="shared" si="3"/>
        <v>49935</v>
      </c>
      <c r="G11" s="87">
        <f t="shared" si="3"/>
        <v>19764</v>
      </c>
      <c r="H11" s="87">
        <f t="shared" si="3"/>
        <v>541</v>
      </c>
      <c r="I11" s="82">
        <f t="shared" si="0"/>
        <v>10.137226578621544</v>
      </c>
      <c r="J11" s="82">
        <f t="shared" si="1"/>
        <v>2.737300141671726</v>
      </c>
      <c r="K11" s="83">
        <f t="shared" si="2"/>
        <v>3.761865300587615</v>
      </c>
    </row>
    <row r="12" spans="7:8" ht="13.5">
      <c r="G12" s="158"/>
      <c r="H12" s="159"/>
    </row>
    <row r="13" spans="1:11" ht="13.5">
      <c r="A13" s="719" t="s">
        <v>512</v>
      </c>
      <c r="B13" s="719"/>
      <c r="C13" s="719"/>
      <c r="D13" s="719"/>
      <c r="E13" s="719"/>
      <c r="F13" s="719"/>
      <c r="G13" s="719"/>
      <c r="H13" s="719"/>
      <c r="I13" s="719"/>
      <c r="J13" s="719"/>
      <c r="K13" s="719"/>
    </row>
  </sheetData>
  <mergeCells count="14">
    <mergeCell ref="A13:K13"/>
    <mergeCell ref="A1:K1"/>
    <mergeCell ref="K3:K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11:B11"/>
    <mergeCell ref="J3:J4"/>
  </mergeCells>
  <printOptions horizontalCentered="1"/>
  <pageMargins left="0.35433070866141736" right="0.4330708661417323" top="0.984251968503937" bottom="0.984251968503937" header="0.5118110236220472" footer="0.5118110236220472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9"/>
  </sheetPr>
  <dimension ref="A1:K13"/>
  <sheetViews>
    <sheetView workbookViewId="0" topLeftCell="A1">
      <selection activeCell="F11" sqref="F11"/>
    </sheetView>
  </sheetViews>
  <sheetFormatPr defaultColWidth="9.140625" defaultRowHeight="12.75"/>
  <cols>
    <col min="1" max="1" width="4.140625" style="24" customWidth="1"/>
    <col min="2" max="5" width="25.7109375" style="24" customWidth="1"/>
    <col min="6" max="16384" width="9.140625" style="24" customWidth="1"/>
  </cols>
  <sheetData>
    <row r="1" spans="1:11" ht="35.25" customHeight="1">
      <c r="A1" s="644" t="s">
        <v>78</v>
      </c>
      <c r="B1" s="644"/>
      <c r="C1" s="644"/>
      <c r="D1" s="644"/>
      <c r="E1" s="644"/>
      <c r="F1" s="142"/>
      <c r="G1" s="142"/>
      <c r="H1" s="149"/>
      <c r="I1" s="149"/>
      <c r="J1" s="149"/>
      <c r="K1" s="149"/>
    </row>
    <row r="2" spans="1:5" ht="22.5" customHeight="1" thickBot="1">
      <c r="A2" s="150"/>
      <c r="B2" s="150"/>
      <c r="C2" s="150"/>
      <c r="D2" s="52"/>
      <c r="E2" s="132" t="s">
        <v>253</v>
      </c>
    </row>
    <row r="3" spans="1:5" ht="13.5">
      <c r="A3" s="678" t="s">
        <v>229</v>
      </c>
      <c r="B3" s="658" t="s">
        <v>223</v>
      </c>
      <c r="C3" s="643" t="s">
        <v>188</v>
      </c>
      <c r="D3" s="652" t="s">
        <v>189</v>
      </c>
      <c r="E3" s="654" t="s">
        <v>111</v>
      </c>
    </row>
    <row r="4" spans="1:5" ht="41.25" customHeight="1" thickBot="1">
      <c r="A4" s="679"/>
      <c r="B4" s="659"/>
      <c r="C4" s="735"/>
      <c r="D4" s="733"/>
      <c r="E4" s="734"/>
    </row>
    <row r="5" spans="1:5" s="151" customFormat="1" ht="12" thickBot="1" thickTop="1">
      <c r="A5" s="34">
        <v>0</v>
      </c>
      <c r="B5" s="75">
        <v>1</v>
      </c>
      <c r="C5" s="35">
        <v>2</v>
      </c>
      <c r="D5" s="143">
        <v>3</v>
      </c>
      <c r="E5" s="144">
        <v>4</v>
      </c>
    </row>
    <row r="6" spans="1:5" ht="34.5" customHeight="1" thickTop="1">
      <c r="A6" s="8">
        <v>1</v>
      </c>
      <c r="B6" s="70" t="s">
        <v>161</v>
      </c>
      <c r="C6" s="238">
        <v>0</v>
      </c>
      <c r="D6" s="294">
        <v>27</v>
      </c>
      <c r="E6" s="295" t="s">
        <v>610</v>
      </c>
    </row>
    <row r="7" spans="1:5" ht="34.5" customHeight="1">
      <c r="A7" s="9">
        <v>2</v>
      </c>
      <c r="B7" s="71" t="s">
        <v>420</v>
      </c>
      <c r="C7" s="230">
        <v>0</v>
      </c>
      <c r="D7" s="296">
        <v>14</v>
      </c>
      <c r="E7" s="295" t="s">
        <v>612</v>
      </c>
    </row>
    <row r="8" spans="1:5" ht="34.5" customHeight="1">
      <c r="A8" s="9">
        <v>3</v>
      </c>
      <c r="B8" s="72" t="s">
        <v>133</v>
      </c>
      <c r="C8" s="230">
        <v>0</v>
      </c>
      <c r="D8" s="296">
        <v>5</v>
      </c>
      <c r="E8" s="295" t="s">
        <v>612</v>
      </c>
    </row>
    <row r="9" spans="1:5" ht="34.5" customHeight="1">
      <c r="A9" s="9">
        <v>4</v>
      </c>
      <c r="B9" s="72" t="s">
        <v>134</v>
      </c>
      <c r="C9" s="230">
        <v>0</v>
      </c>
      <c r="D9" s="296">
        <v>0</v>
      </c>
      <c r="E9" s="295" t="s">
        <v>612</v>
      </c>
    </row>
    <row r="10" spans="1:5" ht="34.5" customHeight="1" thickBot="1">
      <c r="A10" s="78">
        <v>5</v>
      </c>
      <c r="B10" s="536" t="s">
        <v>421</v>
      </c>
      <c r="C10" s="297">
        <v>0</v>
      </c>
      <c r="D10" s="298">
        <v>3</v>
      </c>
      <c r="E10" s="295" t="s">
        <v>612</v>
      </c>
    </row>
    <row r="11" spans="1:6" ht="39.75" customHeight="1" thickBot="1" thickTop="1">
      <c r="A11" s="648" t="s">
        <v>132</v>
      </c>
      <c r="B11" s="649"/>
      <c r="C11" s="87">
        <f>C6+C7+C8+C9+C10</f>
        <v>0</v>
      </c>
      <c r="D11" s="87">
        <f>D6+D7+D8+D9+D10</f>
        <v>49</v>
      </c>
      <c r="E11" s="299"/>
      <c r="F11" s="152"/>
    </row>
    <row r="13" spans="1:5" ht="13.5">
      <c r="A13" s="719" t="s">
        <v>513</v>
      </c>
      <c r="B13" s="719"/>
      <c r="C13" s="719"/>
      <c r="D13" s="719"/>
      <c r="E13" s="719"/>
    </row>
  </sheetData>
  <mergeCells count="8">
    <mergeCell ref="A1:E1"/>
    <mergeCell ref="A13:E13"/>
    <mergeCell ref="A11:B11"/>
    <mergeCell ref="D3:D4"/>
    <mergeCell ref="E3:E4"/>
    <mergeCell ref="A3:A4"/>
    <mergeCell ref="B3:B4"/>
    <mergeCell ref="C3:C4"/>
  </mergeCells>
  <printOptions horizontalCentered="1"/>
  <pageMargins left="0.7480314960629921" right="0.7480314960629921" top="0.7874015748031497" bottom="0.984251968503937" header="0.5118110236220472" footer="0.5118110236220472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9"/>
  </sheetPr>
  <dimension ref="A1:T15"/>
  <sheetViews>
    <sheetView workbookViewId="0" topLeftCell="A4">
      <selection activeCell="H13" sqref="H13"/>
    </sheetView>
  </sheetViews>
  <sheetFormatPr defaultColWidth="9.140625" defaultRowHeight="12.75"/>
  <cols>
    <col min="1" max="1" width="3.28125" style="6" customWidth="1"/>
    <col min="2" max="2" width="19.7109375" style="6" customWidth="1"/>
    <col min="3" max="3" width="12.8515625" style="6" customWidth="1"/>
    <col min="4" max="4" width="13.8515625" style="6" customWidth="1"/>
    <col min="5" max="5" width="17.57421875" style="6" customWidth="1"/>
    <col min="6" max="6" width="17.7109375" style="6" customWidth="1"/>
    <col min="7" max="7" width="14.140625" style="6" customWidth="1"/>
    <col min="8" max="8" width="17.57421875" style="6" customWidth="1"/>
    <col min="9" max="16384" width="9.140625" style="6" customWidth="1"/>
  </cols>
  <sheetData>
    <row r="1" spans="1:8" s="5" customFormat="1" ht="30.75" customHeight="1">
      <c r="A1" s="665" t="s">
        <v>79</v>
      </c>
      <c r="B1" s="689"/>
      <c r="C1" s="689"/>
      <c r="D1" s="689"/>
      <c r="E1" s="689"/>
      <c r="F1" s="689"/>
      <c r="G1" s="689"/>
      <c r="H1" s="689"/>
    </row>
    <row r="2" spans="1:8" ht="19.5" customHeight="1" thickBot="1">
      <c r="A2" s="32"/>
      <c r="B2" s="52"/>
      <c r="C2" s="52"/>
      <c r="D2" s="52"/>
      <c r="E2" s="52"/>
      <c r="F2" s="52"/>
      <c r="G2" s="52"/>
      <c r="H2" s="25" t="s">
        <v>353</v>
      </c>
    </row>
    <row r="3" spans="1:8" ht="35.25" customHeight="1">
      <c r="A3" s="678" t="s">
        <v>269</v>
      </c>
      <c r="B3" s="709" t="s">
        <v>223</v>
      </c>
      <c r="C3" s="643" t="s">
        <v>214</v>
      </c>
      <c r="D3" s="643" t="s">
        <v>376</v>
      </c>
      <c r="E3" s="643" t="s">
        <v>215</v>
      </c>
      <c r="F3" s="643" t="s">
        <v>216</v>
      </c>
      <c r="G3" s="643" t="s">
        <v>377</v>
      </c>
      <c r="H3" s="674" t="s">
        <v>217</v>
      </c>
    </row>
    <row r="4" spans="1:8" ht="37.5" customHeight="1" thickBot="1">
      <c r="A4" s="679"/>
      <c r="B4" s="710"/>
      <c r="C4" s="629"/>
      <c r="D4" s="629"/>
      <c r="E4" s="629"/>
      <c r="F4" s="629"/>
      <c r="G4" s="629"/>
      <c r="H4" s="631"/>
    </row>
    <row r="5" spans="1:8" s="41" customFormat="1" ht="9.75" customHeight="1" thickBot="1" thickTop="1">
      <c r="A5" s="34">
        <v>0</v>
      </c>
      <c r="B5" s="44">
        <v>1</v>
      </c>
      <c r="C5" s="35">
        <v>2</v>
      </c>
      <c r="D5" s="35">
        <v>3</v>
      </c>
      <c r="E5" s="35">
        <v>4</v>
      </c>
      <c r="F5" s="35">
        <v>5</v>
      </c>
      <c r="G5" s="35">
        <v>6</v>
      </c>
      <c r="H5" s="37">
        <v>7</v>
      </c>
    </row>
    <row r="6" spans="1:8" ht="35.25" customHeight="1" thickTop="1">
      <c r="A6" s="8">
        <v>1</v>
      </c>
      <c r="B6" s="14" t="s">
        <v>161</v>
      </c>
      <c r="C6" s="229">
        <v>262214</v>
      </c>
      <c r="D6" s="230">
        <v>3813505</v>
      </c>
      <c r="E6" s="229">
        <v>433</v>
      </c>
      <c r="F6" s="229">
        <v>113</v>
      </c>
      <c r="G6" s="90">
        <f>D6/C6</f>
        <v>14.543483566857605</v>
      </c>
      <c r="H6" s="235">
        <f aca="true" t="shared" si="0" ref="H6:H13">F6/E6*100</f>
        <v>26.096997690531175</v>
      </c>
    </row>
    <row r="7" spans="1:8" ht="35.25" customHeight="1">
      <c r="A7" s="9">
        <v>2</v>
      </c>
      <c r="B7" s="74" t="s">
        <v>133</v>
      </c>
      <c r="C7" s="229">
        <v>43776</v>
      </c>
      <c r="D7" s="230">
        <v>467160</v>
      </c>
      <c r="E7" s="229">
        <v>39</v>
      </c>
      <c r="F7" s="229">
        <v>19</v>
      </c>
      <c r="G7" s="91">
        <f aca="true" t="shared" si="1" ref="G7:G13">D7/C7</f>
        <v>10.671600877192983</v>
      </c>
      <c r="H7" s="235">
        <f t="shared" si="0"/>
        <v>48.717948717948715</v>
      </c>
    </row>
    <row r="8" spans="1:8" ht="35.25" customHeight="1">
      <c r="A8" s="9">
        <v>3</v>
      </c>
      <c r="B8" s="74" t="s">
        <v>134</v>
      </c>
      <c r="C8" s="229">
        <v>65866</v>
      </c>
      <c r="D8" s="229"/>
      <c r="E8" s="229">
        <v>153</v>
      </c>
      <c r="F8" s="229">
        <v>43</v>
      </c>
      <c r="G8" s="91">
        <f t="shared" si="1"/>
        <v>0</v>
      </c>
      <c r="H8" s="235">
        <f t="shared" si="0"/>
        <v>28.104575163398692</v>
      </c>
    </row>
    <row r="9" spans="1:8" ht="35.25" customHeight="1">
      <c r="A9" s="9">
        <v>4</v>
      </c>
      <c r="B9" s="73" t="s">
        <v>135</v>
      </c>
      <c r="C9" s="229">
        <v>52307</v>
      </c>
      <c r="D9" s="236">
        <v>431988</v>
      </c>
      <c r="E9" s="237">
        <v>74</v>
      </c>
      <c r="F9" s="237">
        <v>53</v>
      </c>
      <c r="G9" s="91">
        <f t="shared" si="1"/>
        <v>8.258703424015906</v>
      </c>
      <c r="H9" s="235">
        <f t="shared" si="0"/>
        <v>71.62162162162163</v>
      </c>
    </row>
    <row r="10" spans="1:8" ht="35.25" customHeight="1">
      <c r="A10" s="9">
        <v>5</v>
      </c>
      <c r="B10" s="73" t="s">
        <v>268</v>
      </c>
      <c r="C10" s="229">
        <v>46744</v>
      </c>
      <c r="D10" s="230"/>
      <c r="E10" s="229">
        <v>203</v>
      </c>
      <c r="F10" s="229">
        <v>173</v>
      </c>
      <c r="G10" s="91">
        <f t="shared" si="1"/>
        <v>0</v>
      </c>
      <c r="H10" s="235">
        <f t="shared" si="0"/>
        <v>85.22167487684729</v>
      </c>
    </row>
    <row r="11" spans="1:8" ht="38.25" customHeight="1">
      <c r="A11" s="10">
        <v>6</v>
      </c>
      <c r="B11" s="71" t="s">
        <v>378</v>
      </c>
      <c r="C11" s="229">
        <v>80026</v>
      </c>
      <c r="D11" s="230">
        <v>932390</v>
      </c>
      <c r="E11" s="229">
        <v>84</v>
      </c>
      <c r="F11" s="229">
        <v>26</v>
      </c>
      <c r="G11" s="91">
        <f t="shared" si="1"/>
        <v>11.651088396271211</v>
      </c>
      <c r="H11" s="235">
        <f t="shared" si="0"/>
        <v>30.952380952380953</v>
      </c>
    </row>
    <row r="12" spans="1:8" ht="44.25" customHeight="1" thickBot="1">
      <c r="A12" s="38">
        <v>7</v>
      </c>
      <c r="B12" s="14" t="s">
        <v>169</v>
      </c>
      <c r="C12" s="231">
        <v>13221</v>
      </c>
      <c r="D12" s="238">
        <v>115407</v>
      </c>
      <c r="E12" s="231">
        <v>0</v>
      </c>
      <c r="F12" s="231">
        <v>0</v>
      </c>
      <c r="G12" s="257">
        <f t="shared" si="1"/>
        <v>8.729067392784208</v>
      </c>
      <c r="H12" s="235"/>
    </row>
    <row r="13" spans="1:20" s="12" customFormat="1" ht="39.75" customHeight="1" thickBot="1" thickTop="1">
      <c r="A13" s="702" t="s">
        <v>132</v>
      </c>
      <c r="B13" s="713"/>
      <c r="C13" s="84">
        <f>SUM(C6:C12)</f>
        <v>564154</v>
      </c>
      <c r="D13" s="84">
        <f>SUM(D6:D12)</f>
        <v>5760450</v>
      </c>
      <c r="E13" s="84">
        <f>SUM(E6:E12)</f>
        <v>986</v>
      </c>
      <c r="F13" s="84">
        <f>SUM(F6:F12)</f>
        <v>427</v>
      </c>
      <c r="G13" s="82">
        <f t="shared" si="1"/>
        <v>10.210775781081052</v>
      </c>
      <c r="H13" s="83">
        <f t="shared" si="0"/>
        <v>43.30628803245436</v>
      </c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8" ht="16.5" customHeight="1">
      <c r="A14" s="736" t="s">
        <v>112</v>
      </c>
      <c r="B14" s="736"/>
      <c r="C14" s="736"/>
      <c r="D14" s="736"/>
      <c r="E14" s="736"/>
      <c r="F14" s="736"/>
      <c r="G14" s="736"/>
      <c r="H14" s="736"/>
    </row>
    <row r="15" spans="1:8" ht="12" customHeight="1">
      <c r="A15" s="627" t="s">
        <v>514</v>
      </c>
      <c r="B15" s="627"/>
      <c r="C15" s="627"/>
      <c r="D15" s="627"/>
      <c r="E15" s="627"/>
      <c r="F15" s="627"/>
      <c r="G15" s="627"/>
      <c r="H15" s="627"/>
    </row>
    <row r="16" ht="13.5" hidden="1"/>
  </sheetData>
  <mergeCells count="12">
    <mergeCell ref="A1:H1"/>
    <mergeCell ref="A3:A4"/>
    <mergeCell ref="B3:B4"/>
    <mergeCell ref="C3:C4"/>
    <mergeCell ref="D3:D4"/>
    <mergeCell ref="E3:E4"/>
    <mergeCell ref="F3:F4"/>
    <mergeCell ref="G3:G4"/>
    <mergeCell ref="H3:H4"/>
    <mergeCell ref="A14:H14"/>
    <mergeCell ref="A15:H15"/>
    <mergeCell ref="A13:B13"/>
  </mergeCells>
  <printOptions verticalCentered="1"/>
  <pageMargins left="0.5905511811023623" right="0.2362204724409449" top="0.6692913385826772" bottom="0.984251968503937" header="0.5118110236220472" footer="0.5118110236220472"/>
  <pageSetup horizontalDpi="600" verticalDpi="60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2">
      <selection activeCell="A1" sqref="A1:C1"/>
    </sheetView>
  </sheetViews>
  <sheetFormatPr defaultColWidth="9.140625" defaultRowHeight="12.75"/>
  <cols>
    <col min="1" max="1" width="5.28125" style="24" customWidth="1"/>
    <col min="2" max="3" width="35.7109375" style="24" customWidth="1"/>
    <col min="4" max="16384" width="9.140625" style="24" customWidth="1"/>
  </cols>
  <sheetData>
    <row r="1" spans="1:6" ht="37.5" customHeight="1">
      <c r="A1" s="644" t="s">
        <v>88</v>
      </c>
      <c r="B1" s="644"/>
      <c r="C1" s="644"/>
      <c r="D1" s="149"/>
      <c r="E1" s="149"/>
      <c r="F1" s="149"/>
    </row>
    <row r="2" spans="1:3" ht="15.75" customHeight="1" thickBot="1">
      <c r="A2" s="163"/>
      <c r="B2" s="163"/>
      <c r="C2" s="132" t="s">
        <v>475</v>
      </c>
    </row>
    <row r="3" spans="1:3" ht="48" customHeight="1">
      <c r="A3" s="678" t="s">
        <v>229</v>
      </c>
      <c r="B3" s="658" t="s">
        <v>223</v>
      </c>
      <c r="C3" s="674" t="s">
        <v>113</v>
      </c>
    </row>
    <row r="4" spans="1:3" ht="40.5" customHeight="1" thickBot="1">
      <c r="A4" s="679"/>
      <c r="B4" s="659"/>
      <c r="C4" s="737"/>
    </row>
    <row r="5" spans="1:3" s="151" customFormat="1" ht="15.75" customHeight="1" thickBot="1" thickTop="1">
      <c r="A5" s="34">
        <v>0</v>
      </c>
      <c r="B5" s="75">
        <v>1</v>
      </c>
      <c r="C5" s="37">
        <v>2</v>
      </c>
    </row>
    <row r="6" spans="1:3" ht="39.75" customHeight="1" thickTop="1">
      <c r="A6" s="520">
        <v>1</v>
      </c>
      <c r="B6" s="70" t="s">
        <v>611</v>
      </c>
      <c r="C6" s="533" t="s">
        <v>612</v>
      </c>
    </row>
    <row r="7" spans="1:3" ht="39.75" customHeight="1">
      <c r="A7" s="521">
        <v>2</v>
      </c>
      <c r="B7" s="71" t="s">
        <v>137</v>
      </c>
      <c r="C7" s="534" t="s">
        <v>612</v>
      </c>
    </row>
    <row r="8" spans="1:3" ht="39.75" customHeight="1">
      <c r="A8" s="521">
        <v>3</v>
      </c>
      <c r="B8" s="72" t="s">
        <v>133</v>
      </c>
      <c r="C8" s="535" t="s">
        <v>610</v>
      </c>
    </row>
    <row r="9" spans="1:3" ht="39.75" customHeight="1">
      <c r="A9" s="521">
        <v>4</v>
      </c>
      <c r="B9" s="72" t="s">
        <v>134</v>
      </c>
      <c r="C9" s="535" t="s">
        <v>610</v>
      </c>
    </row>
    <row r="10" spans="1:3" ht="39.75" customHeight="1">
      <c r="A10" s="521">
        <v>5</v>
      </c>
      <c r="B10" s="71" t="s">
        <v>135</v>
      </c>
      <c r="C10" s="535" t="s">
        <v>114</v>
      </c>
    </row>
    <row r="11" spans="1:3" ht="39.75" customHeight="1" thickBot="1">
      <c r="A11" s="522">
        <v>6</v>
      </c>
      <c r="B11" s="536" t="s">
        <v>450</v>
      </c>
      <c r="C11" s="537" t="s">
        <v>612</v>
      </c>
    </row>
    <row r="13" spans="1:3" ht="13.5">
      <c r="A13" s="719" t="s">
        <v>515</v>
      </c>
      <c r="B13" s="719"/>
      <c r="C13" s="719"/>
    </row>
  </sheetData>
  <mergeCells count="5">
    <mergeCell ref="A1:C1"/>
    <mergeCell ref="A13:C13"/>
    <mergeCell ref="A3:A4"/>
    <mergeCell ref="B3:B4"/>
    <mergeCell ref="C3:C4"/>
  </mergeCells>
  <printOptions verticalCentered="1"/>
  <pageMargins left="0.9448818897637796" right="0.7480314960629921" top="0.7874015748031497" bottom="0.984251968503937" header="0.5118110236220472" footer="0.5118110236220472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7">
      <selection activeCell="K28" sqref="K28"/>
    </sheetView>
  </sheetViews>
  <sheetFormatPr defaultColWidth="9.140625" defaultRowHeight="12.75"/>
  <cols>
    <col min="1" max="1" width="3.8515625" style="6" customWidth="1"/>
    <col min="2" max="2" width="41.28125" style="6" customWidth="1"/>
    <col min="3" max="3" width="8.8515625" style="6" customWidth="1"/>
    <col min="4" max="4" width="13.57421875" style="6" customWidth="1"/>
    <col min="5" max="5" width="9.28125" style="6" customWidth="1"/>
    <col min="6" max="6" width="11.00390625" style="6" customWidth="1"/>
    <col min="7" max="7" width="14.140625" style="6" customWidth="1"/>
    <col min="8" max="8" width="8.57421875" style="6" customWidth="1"/>
    <col min="9" max="9" width="11.140625" style="6" customWidth="1"/>
    <col min="10" max="10" width="14.00390625" style="6" customWidth="1"/>
    <col min="11" max="16384" width="9.140625" style="6" customWidth="1"/>
  </cols>
  <sheetData>
    <row r="1" spans="1:10" s="5" customFormat="1" ht="19.5" customHeight="1">
      <c r="A1" s="665" t="s">
        <v>35</v>
      </c>
      <c r="B1" s="665"/>
      <c r="C1" s="665"/>
      <c r="D1" s="665"/>
      <c r="E1" s="665"/>
      <c r="F1" s="665"/>
      <c r="G1" s="665"/>
      <c r="H1" s="665"/>
      <c r="I1" s="665"/>
      <c r="J1" s="665"/>
    </row>
    <row r="2" spans="1:10" ht="11.25" customHeight="1" thickBot="1">
      <c r="A2" s="32"/>
      <c r="B2" s="52"/>
      <c r="C2" s="52"/>
      <c r="D2" s="52"/>
      <c r="E2" s="52"/>
      <c r="F2" s="52"/>
      <c r="G2" s="52"/>
      <c r="H2" s="4"/>
      <c r="J2" s="25" t="s">
        <v>254</v>
      </c>
    </row>
    <row r="3" spans="1:10" ht="33" customHeight="1">
      <c r="A3" s="746" t="s">
        <v>229</v>
      </c>
      <c r="B3" s="738" t="s">
        <v>223</v>
      </c>
      <c r="C3" s="738" t="s">
        <v>393</v>
      </c>
      <c r="D3" s="738" t="s">
        <v>394</v>
      </c>
      <c r="E3" s="738" t="s">
        <v>395</v>
      </c>
      <c r="F3" s="738" t="s">
        <v>392</v>
      </c>
      <c r="G3" s="738" t="s">
        <v>396</v>
      </c>
      <c r="H3" s="738" t="s">
        <v>397</v>
      </c>
      <c r="I3" s="738" t="s">
        <v>398</v>
      </c>
      <c r="J3" s="744" t="s">
        <v>399</v>
      </c>
    </row>
    <row r="4" spans="1:10" ht="24" customHeight="1" thickBot="1">
      <c r="A4" s="747"/>
      <c r="B4" s="748"/>
      <c r="C4" s="739"/>
      <c r="D4" s="739"/>
      <c r="E4" s="739"/>
      <c r="F4" s="739"/>
      <c r="G4" s="739"/>
      <c r="H4" s="739"/>
      <c r="I4" s="743"/>
      <c r="J4" s="745"/>
    </row>
    <row r="5" spans="1:10" ht="9.75" customHeight="1" thickBot="1" thickTop="1">
      <c r="A5" s="7">
        <v>0</v>
      </c>
      <c r="B5" s="88">
        <v>1</v>
      </c>
      <c r="C5" s="88">
        <v>2</v>
      </c>
      <c r="D5" s="88">
        <v>3</v>
      </c>
      <c r="E5" s="88">
        <v>4</v>
      </c>
      <c r="F5" s="88">
        <v>5</v>
      </c>
      <c r="G5" s="88">
        <v>6</v>
      </c>
      <c r="H5" s="88">
        <v>7</v>
      </c>
      <c r="I5" s="88">
        <v>8</v>
      </c>
      <c r="J5" s="89">
        <v>9</v>
      </c>
    </row>
    <row r="6" spans="1:10" ht="15.75" customHeight="1" thickTop="1">
      <c r="A6" s="474">
        <v>1</v>
      </c>
      <c r="B6" s="480" t="s">
        <v>161</v>
      </c>
      <c r="C6" s="481">
        <v>91976</v>
      </c>
      <c r="D6" s="482">
        <v>855347</v>
      </c>
      <c r="E6" s="481">
        <v>149</v>
      </c>
      <c r="F6" s="481">
        <v>292</v>
      </c>
      <c r="G6" s="481">
        <v>26</v>
      </c>
      <c r="H6" s="483">
        <f>E6/D6*1000</f>
        <v>0.17419830782127022</v>
      </c>
      <c r="I6" s="483">
        <f>F6/C6*1000</f>
        <v>3.1747412368443944</v>
      </c>
      <c r="J6" s="484">
        <f>G6/C6*1000</f>
        <v>0.2826824388971036</v>
      </c>
    </row>
    <row r="7" spans="1:10" ht="15.75" customHeight="1">
      <c r="A7" s="9">
        <v>2</v>
      </c>
      <c r="B7" s="485" t="s">
        <v>162</v>
      </c>
      <c r="C7" s="486">
        <v>15354</v>
      </c>
      <c r="D7" s="487">
        <v>92571</v>
      </c>
      <c r="E7" s="487">
        <v>30</v>
      </c>
      <c r="F7" s="487">
        <v>24</v>
      </c>
      <c r="G7" s="487">
        <v>1</v>
      </c>
      <c r="H7" s="483">
        <f aca="true" t="shared" si="0" ref="H7:H31">E7/D7*1000</f>
        <v>0.3240755744239557</v>
      </c>
      <c r="I7" s="483">
        <f>F7/C7*1000</f>
        <v>1.563110590074248</v>
      </c>
      <c r="J7" s="484">
        <f aca="true" t="shared" si="1" ref="J7:J30">G7/C7*1000</f>
        <v>0.06512960791976033</v>
      </c>
    </row>
    <row r="8" spans="1:10" ht="15.75" customHeight="1">
      <c r="A8" s="9">
        <v>3</v>
      </c>
      <c r="B8" s="488" t="s">
        <v>133</v>
      </c>
      <c r="C8" s="487">
        <v>24819</v>
      </c>
      <c r="D8" s="487">
        <v>166202</v>
      </c>
      <c r="E8" s="487">
        <v>69</v>
      </c>
      <c r="F8" s="487">
        <v>9</v>
      </c>
      <c r="G8" s="487">
        <v>15</v>
      </c>
      <c r="H8" s="483">
        <f t="shared" si="0"/>
        <v>0.4151574589956799</v>
      </c>
      <c r="I8" s="483">
        <f aca="true" t="shared" si="2" ref="I8:I31">F8/C8*1000</f>
        <v>0.36262540795358394</v>
      </c>
      <c r="J8" s="484">
        <f t="shared" si="1"/>
        <v>0.6043756799226399</v>
      </c>
    </row>
    <row r="9" spans="1:10" ht="15.75" customHeight="1">
      <c r="A9" s="9">
        <v>4</v>
      </c>
      <c r="B9" s="488" t="s">
        <v>134</v>
      </c>
      <c r="C9" s="487">
        <v>19626</v>
      </c>
      <c r="D9" s="487">
        <v>123010</v>
      </c>
      <c r="E9" s="487">
        <v>119</v>
      </c>
      <c r="F9" s="487">
        <v>131</v>
      </c>
      <c r="G9" s="487">
        <v>10</v>
      </c>
      <c r="H9" s="483">
        <f t="shared" si="0"/>
        <v>0.967401024306967</v>
      </c>
      <c r="I9" s="483">
        <f t="shared" si="2"/>
        <v>6.674819117497198</v>
      </c>
      <c r="J9" s="484">
        <f t="shared" si="1"/>
        <v>0.5095281769081831</v>
      </c>
    </row>
    <row r="10" spans="1:10" ht="15.75" customHeight="1">
      <c r="A10" s="9">
        <v>5</v>
      </c>
      <c r="B10" s="485" t="s">
        <v>135</v>
      </c>
      <c r="C10" s="487">
        <v>14229</v>
      </c>
      <c r="D10" s="487">
        <v>95589</v>
      </c>
      <c r="E10" s="487">
        <v>20</v>
      </c>
      <c r="F10" s="487">
        <v>37</v>
      </c>
      <c r="G10" s="487">
        <v>1</v>
      </c>
      <c r="H10" s="483">
        <f t="shared" si="0"/>
        <v>0.20922909539800605</v>
      </c>
      <c r="I10" s="483">
        <f t="shared" si="2"/>
        <v>2.600323283435238</v>
      </c>
      <c r="J10" s="484">
        <f t="shared" si="1"/>
        <v>0.07027900766041184</v>
      </c>
    </row>
    <row r="11" spans="1:10" ht="15.75" customHeight="1">
      <c r="A11" s="9">
        <v>6</v>
      </c>
      <c r="B11" s="485" t="s">
        <v>146</v>
      </c>
      <c r="C11" s="487">
        <v>8946</v>
      </c>
      <c r="D11" s="487">
        <v>62337</v>
      </c>
      <c r="E11" s="487">
        <v>3</v>
      </c>
      <c r="F11" s="487">
        <v>14</v>
      </c>
      <c r="G11" s="487">
        <v>3</v>
      </c>
      <c r="H11" s="483">
        <f t="shared" si="0"/>
        <v>0.04812551133355792</v>
      </c>
      <c r="I11" s="483">
        <f t="shared" si="2"/>
        <v>1.5649452269170578</v>
      </c>
      <c r="J11" s="484">
        <f t="shared" si="1"/>
        <v>0.335345405767941</v>
      </c>
    </row>
    <row r="12" spans="1:10" ht="15.75" customHeight="1">
      <c r="A12" s="9">
        <v>7</v>
      </c>
      <c r="B12" s="488" t="s">
        <v>136</v>
      </c>
      <c r="C12" s="486">
        <v>16062</v>
      </c>
      <c r="D12" s="486">
        <v>78922</v>
      </c>
      <c r="E12" s="487">
        <v>4</v>
      </c>
      <c r="F12" s="487">
        <v>0</v>
      </c>
      <c r="G12" s="487">
        <v>0</v>
      </c>
      <c r="H12" s="483">
        <f t="shared" si="0"/>
        <v>0.05068295278882948</v>
      </c>
      <c r="I12" s="483">
        <f t="shared" si="2"/>
        <v>0</v>
      </c>
      <c r="J12" s="484">
        <f t="shared" si="1"/>
        <v>0</v>
      </c>
    </row>
    <row r="13" spans="1:10" ht="15.75" customHeight="1">
      <c r="A13" s="9">
        <v>8</v>
      </c>
      <c r="B13" s="485" t="s">
        <v>137</v>
      </c>
      <c r="C13" s="487">
        <v>14443</v>
      </c>
      <c r="D13" s="487">
        <v>83858</v>
      </c>
      <c r="E13" s="487">
        <v>0</v>
      </c>
      <c r="F13" s="487">
        <v>0</v>
      </c>
      <c r="G13" s="487">
        <v>0</v>
      </c>
      <c r="H13" s="483">
        <f t="shared" si="0"/>
        <v>0</v>
      </c>
      <c r="I13" s="483">
        <f t="shared" si="2"/>
        <v>0</v>
      </c>
      <c r="J13" s="484">
        <f t="shared" si="1"/>
        <v>0</v>
      </c>
    </row>
    <row r="14" spans="1:10" ht="21.75" customHeight="1">
      <c r="A14" s="9">
        <v>9</v>
      </c>
      <c r="B14" s="485" t="s">
        <v>155</v>
      </c>
      <c r="C14" s="487">
        <v>18611</v>
      </c>
      <c r="D14" s="487">
        <v>98172</v>
      </c>
      <c r="E14" s="487">
        <v>6</v>
      </c>
      <c r="F14" s="487">
        <v>2</v>
      </c>
      <c r="G14" s="487">
        <v>5</v>
      </c>
      <c r="H14" s="483">
        <f t="shared" si="0"/>
        <v>0.061117222833394456</v>
      </c>
      <c r="I14" s="483">
        <f t="shared" si="2"/>
        <v>0.10746332813927248</v>
      </c>
      <c r="J14" s="484">
        <f t="shared" si="1"/>
        <v>0.26865832034818116</v>
      </c>
    </row>
    <row r="15" spans="1:10" ht="21" customHeight="1">
      <c r="A15" s="9">
        <v>10</v>
      </c>
      <c r="B15" s="485" t="s">
        <v>156</v>
      </c>
      <c r="C15" s="487">
        <v>686</v>
      </c>
      <c r="D15" s="487">
        <v>10605</v>
      </c>
      <c r="E15" s="487">
        <v>0</v>
      </c>
      <c r="F15" s="487">
        <v>0</v>
      </c>
      <c r="G15" s="487">
        <v>0</v>
      </c>
      <c r="H15" s="483">
        <f t="shared" si="0"/>
        <v>0</v>
      </c>
      <c r="I15" s="483">
        <f t="shared" si="2"/>
        <v>0</v>
      </c>
      <c r="J15" s="484">
        <f t="shared" si="1"/>
        <v>0</v>
      </c>
    </row>
    <row r="16" spans="1:10" ht="15.75" customHeight="1">
      <c r="A16" s="9">
        <v>11</v>
      </c>
      <c r="B16" s="485" t="s">
        <v>163</v>
      </c>
      <c r="C16" s="487">
        <v>12392</v>
      </c>
      <c r="D16" s="487">
        <v>126623</v>
      </c>
      <c r="E16" s="487">
        <v>24</v>
      </c>
      <c r="F16" s="487">
        <v>0</v>
      </c>
      <c r="G16" s="487">
        <v>7</v>
      </c>
      <c r="H16" s="483">
        <f t="shared" si="0"/>
        <v>0.18953902529556244</v>
      </c>
      <c r="I16" s="483">
        <f t="shared" si="2"/>
        <v>0</v>
      </c>
      <c r="J16" s="484">
        <f t="shared" si="1"/>
        <v>0.5648805681084571</v>
      </c>
    </row>
    <row r="17" spans="1:10" ht="15.75" customHeight="1">
      <c r="A17" s="9">
        <v>12</v>
      </c>
      <c r="B17" s="485" t="s">
        <v>138</v>
      </c>
      <c r="C17" s="487">
        <v>1169</v>
      </c>
      <c r="D17" s="487">
        <v>36496</v>
      </c>
      <c r="E17" s="487">
        <v>0</v>
      </c>
      <c r="F17" s="487">
        <v>0</v>
      </c>
      <c r="G17" s="487">
        <v>0</v>
      </c>
      <c r="H17" s="483">
        <f t="shared" si="0"/>
        <v>0</v>
      </c>
      <c r="I17" s="483">
        <f t="shared" si="2"/>
        <v>0</v>
      </c>
      <c r="J17" s="484">
        <f t="shared" si="1"/>
        <v>0</v>
      </c>
    </row>
    <row r="18" spans="1:10" ht="15.75" customHeight="1">
      <c r="A18" s="9">
        <v>13</v>
      </c>
      <c r="B18" s="485" t="s">
        <v>139</v>
      </c>
      <c r="C18" s="487">
        <v>4979</v>
      </c>
      <c r="D18" s="487">
        <v>34254</v>
      </c>
      <c r="E18" s="487">
        <v>5</v>
      </c>
      <c r="F18" s="487">
        <v>0</v>
      </c>
      <c r="G18" s="487">
        <v>0</v>
      </c>
      <c r="H18" s="483">
        <f t="shared" si="0"/>
        <v>0.1459683540608396</v>
      </c>
      <c r="I18" s="483">
        <f t="shared" si="2"/>
        <v>0</v>
      </c>
      <c r="J18" s="484">
        <f t="shared" si="1"/>
        <v>0</v>
      </c>
    </row>
    <row r="19" spans="1:10" ht="20.25" customHeight="1">
      <c r="A19" s="9">
        <v>14</v>
      </c>
      <c r="B19" s="485" t="s">
        <v>169</v>
      </c>
      <c r="C19" s="487">
        <v>5746</v>
      </c>
      <c r="D19" s="487">
        <v>67734</v>
      </c>
      <c r="E19" s="487">
        <v>6</v>
      </c>
      <c r="F19" s="487">
        <v>11</v>
      </c>
      <c r="G19" s="487">
        <v>9</v>
      </c>
      <c r="H19" s="483">
        <f t="shared" si="0"/>
        <v>0.08858180529719195</v>
      </c>
      <c r="I19" s="483">
        <f t="shared" si="2"/>
        <v>1.9143752175426383</v>
      </c>
      <c r="J19" s="484">
        <f t="shared" si="1"/>
        <v>1.5663069961712497</v>
      </c>
    </row>
    <row r="20" spans="1:10" ht="18.75" customHeight="1">
      <c r="A20" s="9">
        <v>15</v>
      </c>
      <c r="B20" s="485" t="s">
        <v>3</v>
      </c>
      <c r="C20" s="487">
        <v>3027</v>
      </c>
      <c r="D20" s="487">
        <v>140448</v>
      </c>
      <c r="E20" s="487">
        <v>0</v>
      </c>
      <c r="F20" s="487">
        <v>5</v>
      </c>
      <c r="G20" s="487">
        <v>0</v>
      </c>
      <c r="H20" s="483">
        <f t="shared" si="0"/>
        <v>0</v>
      </c>
      <c r="I20" s="483">
        <f t="shared" si="2"/>
        <v>1.6518004625041296</v>
      </c>
      <c r="J20" s="484">
        <f t="shared" si="1"/>
        <v>0</v>
      </c>
    </row>
    <row r="21" spans="1:10" ht="15.75" customHeight="1">
      <c r="A21" s="9">
        <v>16</v>
      </c>
      <c r="B21" s="485" t="s">
        <v>160</v>
      </c>
      <c r="C21" s="487">
        <v>9126</v>
      </c>
      <c r="D21" s="487">
        <v>196200</v>
      </c>
      <c r="E21" s="487">
        <v>56</v>
      </c>
      <c r="F21" s="487">
        <v>87</v>
      </c>
      <c r="G21" s="487">
        <v>30</v>
      </c>
      <c r="H21" s="483">
        <f t="shared" si="0"/>
        <v>0.28542303771661565</v>
      </c>
      <c r="I21" s="483">
        <f t="shared" si="2"/>
        <v>9.533201840894149</v>
      </c>
      <c r="J21" s="484">
        <f t="shared" si="1"/>
        <v>3.287310979618672</v>
      </c>
    </row>
    <row r="22" spans="1:10" ht="15.75" customHeight="1">
      <c r="A22" s="9">
        <v>17</v>
      </c>
      <c r="B22" s="485" t="s">
        <v>141</v>
      </c>
      <c r="C22" s="487">
        <v>952</v>
      </c>
      <c r="D22" s="487">
        <v>42649</v>
      </c>
      <c r="E22" s="487">
        <v>0</v>
      </c>
      <c r="F22" s="487">
        <v>0</v>
      </c>
      <c r="G22" s="487">
        <v>0</v>
      </c>
      <c r="H22" s="483">
        <f t="shared" si="0"/>
        <v>0</v>
      </c>
      <c r="I22" s="483">
        <f t="shared" si="2"/>
        <v>0</v>
      </c>
      <c r="J22" s="484">
        <f t="shared" si="1"/>
        <v>0</v>
      </c>
    </row>
    <row r="23" spans="1:10" ht="16.5" customHeight="1">
      <c r="A23" s="9">
        <v>18</v>
      </c>
      <c r="B23" s="485" t="s">
        <v>159</v>
      </c>
      <c r="C23" s="487">
        <v>4138</v>
      </c>
      <c r="D23" s="487">
        <v>33356</v>
      </c>
      <c r="E23" s="487">
        <v>8</v>
      </c>
      <c r="F23" s="487">
        <v>5</v>
      </c>
      <c r="G23" s="487">
        <v>3</v>
      </c>
      <c r="H23" s="483">
        <f t="shared" si="0"/>
        <v>0.2398369109005876</v>
      </c>
      <c r="I23" s="483">
        <f t="shared" si="2"/>
        <v>1.208313194780087</v>
      </c>
      <c r="J23" s="484">
        <f t="shared" si="1"/>
        <v>0.7249879168680522</v>
      </c>
    </row>
    <row r="24" spans="1:10" ht="15.75" customHeight="1">
      <c r="A24" s="9">
        <v>19</v>
      </c>
      <c r="B24" s="485" t="s">
        <v>152</v>
      </c>
      <c r="C24" s="487">
        <v>1107</v>
      </c>
      <c r="D24" s="487">
        <v>16947</v>
      </c>
      <c r="E24" s="487">
        <v>0</v>
      </c>
      <c r="F24" s="487">
        <v>0</v>
      </c>
      <c r="G24" s="487">
        <v>0</v>
      </c>
      <c r="H24" s="483">
        <f t="shared" si="0"/>
        <v>0</v>
      </c>
      <c r="I24" s="483">
        <f t="shared" si="2"/>
        <v>0</v>
      </c>
      <c r="J24" s="484">
        <f t="shared" si="1"/>
        <v>0</v>
      </c>
    </row>
    <row r="25" spans="1:10" ht="15.75" customHeight="1">
      <c r="A25" s="9">
        <v>20</v>
      </c>
      <c r="B25" s="485" t="s">
        <v>142</v>
      </c>
      <c r="C25" s="487">
        <v>8234</v>
      </c>
      <c r="D25" s="487">
        <v>169154</v>
      </c>
      <c r="E25" s="487">
        <v>31</v>
      </c>
      <c r="F25" s="487">
        <v>0</v>
      </c>
      <c r="G25" s="487">
        <v>0</v>
      </c>
      <c r="H25" s="483">
        <f t="shared" si="0"/>
        <v>0.18326495382905517</v>
      </c>
      <c r="I25" s="483">
        <f t="shared" si="2"/>
        <v>0</v>
      </c>
      <c r="J25" s="484">
        <f t="shared" si="1"/>
        <v>0</v>
      </c>
    </row>
    <row r="26" spans="1:10" ht="15.75" customHeight="1">
      <c r="A26" s="9">
        <v>21</v>
      </c>
      <c r="B26" s="485" t="s">
        <v>157</v>
      </c>
      <c r="C26" s="487">
        <v>2286</v>
      </c>
      <c r="D26" s="487">
        <v>103125</v>
      </c>
      <c r="E26" s="487">
        <v>68</v>
      </c>
      <c r="F26" s="487">
        <v>0</v>
      </c>
      <c r="G26" s="487">
        <v>12</v>
      </c>
      <c r="H26" s="483">
        <f t="shared" si="0"/>
        <v>0.6593939393939393</v>
      </c>
      <c r="I26" s="483">
        <f t="shared" si="2"/>
        <v>0</v>
      </c>
      <c r="J26" s="484">
        <f t="shared" si="1"/>
        <v>5.2493438320209975</v>
      </c>
    </row>
    <row r="27" spans="1:10" ht="22.5" customHeight="1">
      <c r="A27" s="9">
        <v>22</v>
      </c>
      <c r="B27" s="485" t="s">
        <v>264</v>
      </c>
      <c r="C27" s="487">
        <v>281</v>
      </c>
      <c r="D27" s="487">
        <v>24064</v>
      </c>
      <c r="E27" s="487">
        <v>5</v>
      </c>
      <c r="F27" s="487">
        <v>1</v>
      </c>
      <c r="G27" s="487">
        <v>0</v>
      </c>
      <c r="H27" s="483">
        <f t="shared" si="0"/>
        <v>0.20777925531914893</v>
      </c>
      <c r="I27" s="483">
        <f t="shared" si="2"/>
        <v>3.558718861209964</v>
      </c>
      <c r="J27" s="484">
        <f t="shared" si="1"/>
        <v>0</v>
      </c>
    </row>
    <row r="28" spans="1:10" ht="21.75" customHeight="1">
      <c r="A28" s="9">
        <v>23</v>
      </c>
      <c r="B28" s="485" t="s">
        <v>154</v>
      </c>
      <c r="C28" s="487">
        <v>497</v>
      </c>
      <c r="D28" s="487">
        <v>33360</v>
      </c>
      <c r="E28" s="487">
        <v>19</v>
      </c>
      <c r="F28" s="487">
        <v>0</v>
      </c>
      <c r="G28" s="487">
        <v>0</v>
      </c>
      <c r="H28" s="483">
        <f t="shared" si="0"/>
        <v>0.5695443645083933</v>
      </c>
      <c r="I28" s="483">
        <f t="shared" si="2"/>
        <v>0</v>
      </c>
      <c r="J28" s="484">
        <f t="shared" si="1"/>
        <v>0</v>
      </c>
    </row>
    <row r="29" spans="1:10" ht="22.5" customHeight="1">
      <c r="A29" s="9">
        <v>24</v>
      </c>
      <c r="B29" s="485" t="s">
        <v>174</v>
      </c>
      <c r="C29" s="487">
        <v>641</v>
      </c>
      <c r="D29" s="487">
        <v>8185</v>
      </c>
      <c r="E29" s="487">
        <v>0</v>
      </c>
      <c r="F29" s="487">
        <v>0</v>
      </c>
      <c r="G29" s="487">
        <v>0</v>
      </c>
      <c r="H29" s="483">
        <f t="shared" si="0"/>
        <v>0</v>
      </c>
      <c r="I29" s="483">
        <f t="shared" si="2"/>
        <v>0</v>
      </c>
      <c r="J29" s="484">
        <f t="shared" si="1"/>
        <v>0</v>
      </c>
    </row>
    <row r="30" spans="1:10" ht="17.25" customHeight="1">
      <c r="A30" s="10">
        <v>25</v>
      </c>
      <c r="B30" s="568" t="s">
        <v>221</v>
      </c>
      <c r="C30" s="569">
        <v>1007</v>
      </c>
      <c r="D30" s="569">
        <v>10427</v>
      </c>
      <c r="E30" s="569">
        <v>15</v>
      </c>
      <c r="F30" s="569">
        <v>0</v>
      </c>
      <c r="G30" s="569">
        <v>0</v>
      </c>
      <c r="H30" s="483">
        <f t="shared" si="0"/>
        <v>1.4385729356478374</v>
      </c>
      <c r="I30" s="483">
        <f t="shared" si="2"/>
        <v>0</v>
      </c>
      <c r="J30" s="484">
        <f t="shared" si="1"/>
        <v>0</v>
      </c>
    </row>
    <row r="31" spans="1:10" ht="17.25" customHeight="1" thickBot="1">
      <c r="A31" s="38"/>
      <c r="B31" s="489" t="s">
        <v>55</v>
      </c>
      <c r="C31" s="490">
        <v>663</v>
      </c>
      <c r="D31" s="490">
        <v>2401</v>
      </c>
      <c r="E31" s="490">
        <v>0</v>
      </c>
      <c r="F31" s="490">
        <v>0</v>
      </c>
      <c r="G31" s="490">
        <v>0</v>
      </c>
      <c r="H31" s="991">
        <f t="shared" si="0"/>
        <v>0</v>
      </c>
      <c r="I31" s="991">
        <f t="shared" si="2"/>
        <v>0</v>
      </c>
      <c r="J31" s="491">
        <v>0</v>
      </c>
    </row>
    <row r="32" spans="1:10" s="11" customFormat="1" ht="29.25" customHeight="1" thickBot="1" thickTop="1">
      <c r="A32" s="740" t="s">
        <v>132</v>
      </c>
      <c r="B32" s="741"/>
      <c r="C32" s="217">
        <f>SUM(C6:C31)</f>
        <v>280997</v>
      </c>
      <c r="D32" s="217">
        <f>SUM(D6:D31)</f>
        <v>2712036</v>
      </c>
      <c r="E32" s="217">
        <f>SUM(E6:E31)</f>
        <v>637</v>
      </c>
      <c r="F32" s="217">
        <f>SUM(F6:F31)</f>
        <v>618</v>
      </c>
      <c r="G32" s="217">
        <f>SUM(G6:G31)</f>
        <v>122</v>
      </c>
      <c r="H32" s="86">
        <f>E32/D32*1000</f>
        <v>0.23487888803835938</v>
      </c>
      <c r="I32" s="86">
        <f>F32/C32*1000</f>
        <v>2.199311736424232</v>
      </c>
      <c r="J32" s="85">
        <f>G32/C32*1000</f>
        <v>0.43416833631675783</v>
      </c>
    </row>
    <row r="33" spans="1:10" ht="14.25" customHeight="1">
      <c r="A33" s="6" t="s">
        <v>107</v>
      </c>
      <c r="B33" s="473" t="s">
        <v>109</v>
      </c>
      <c r="C33" s="472"/>
      <c r="D33" s="472"/>
      <c r="E33" s="472"/>
      <c r="F33" s="472"/>
      <c r="G33" s="472"/>
      <c r="H33" s="472"/>
      <c r="I33" s="472"/>
      <c r="J33" s="472"/>
    </row>
    <row r="34" spans="1:10" ht="13.5" customHeight="1">
      <c r="A34" s="742" t="s">
        <v>516</v>
      </c>
      <c r="B34" s="742"/>
      <c r="C34" s="742"/>
      <c r="D34" s="742"/>
      <c r="E34" s="742"/>
      <c r="F34" s="742"/>
      <c r="G34" s="742"/>
      <c r="H34" s="742"/>
      <c r="I34" s="742"/>
      <c r="J34" s="742"/>
    </row>
    <row r="38" ht="13.5">
      <c r="B38" s="55"/>
    </row>
  </sheetData>
  <mergeCells count="13">
    <mergeCell ref="C3:C4"/>
    <mergeCell ref="D3:D4"/>
    <mergeCell ref="E3:E4"/>
    <mergeCell ref="F3:F4"/>
    <mergeCell ref="A32:B32"/>
    <mergeCell ref="A34:J34"/>
    <mergeCell ref="A1:J1"/>
    <mergeCell ref="I3:I4"/>
    <mergeCell ref="J3:J4"/>
    <mergeCell ref="G3:G4"/>
    <mergeCell ref="H3:H4"/>
    <mergeCell ref="A3:A4"/>
    <mergeCell ref="B3:B4"/>
  </mergeCells>
  <printOptions horizontalCentered="1" verticalCentered="1"/>
  <pageMargins left="0.3937007874015748" right="0" top="0.5905511811023623" bottom="0" header="0" footer="0"/>
  <pageSetup horizontalDpi="600" verticalDpi="600" orientation="landscape" scale="94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8">
      <selection activeCell="K8" sqref="K8"/>
    </sheetView>
  </sheetViews>
  <sheetFormatPr defaultColWidth="9.140625" defaultRowHeight="12.75"/>
  <cols>
    <col min="1" max="1" width="3.8515625" style="0" customWidth="1"/>
    <col min="2" max="2" width="22.00390625" style="0" customWidth="1"/>
    <col min="3" max="3" width="10.57421875" style="0" customWidth="1"/>
    <col min="4" max="4" width="12.7109375" style="0" customWidth="1"/>
    <col min="5" max="5" width="11.8515625" style="0" customWidth="1"/>
    <col min="6" max="6" width="11.421875" style="0" customWidth="1"/>
    <col min="7" max="7" width="13.7109375" style="0" customWidth="1"/>
    <col min="8" max="8" width="12.00390625" style="0" customWidth="1"/>
    <col min="9" max="9" width="11.140625" style="0" customWidth="1"/>
    <col min="10" max="10" width="12.28125" style="0" customWidth="1"/>
    <col min="11" max="11" width="17.8515625" style="0" customWidth="1"/>
  </cols>
  <sheetData>
    <row r="1" spans="1:11" ht="22.5" customHeight="1">
      <c r="A1" s="644" t="s">
        <v>38</v>
      </c>
      <c r="B1" s="644"/>
      <c r="C1" s="644"/>
      <c r="D1" s="644"/>
      <c r="E1" s="644"/>
      <c r="F1" s="644"/>
      <c r="G1" s="644"/>
      <c r="H1" s="644"/>
      <c r="I1" s="644"/>
      <c r="J1" s="644"/>
      <c r="K1" s="644"/>
    </row>
    <row r="2" spans="1:11" ht="13.5" customHeight="1" thickBot="1">
      <c r="A2" s="108"/>
      <c r="B2" s="103"/>
      <c r="C2" s="104"/>
      <c r="D2" s="104"/>
      <c r="E2" s="104"/>
      <c r="F2" s="104"/>
      <c r="G2" s="104"/>
      <c r="H2" s="105"/>
      <c r="I2" s="105"/>
      <c r="J2" s="105"/>
      <c r="K2" s="131" t="s">
        <v>256</v>
      </c>
    </row>
    <row r="3" spans="1:11" ht="11.25" customHeight="1">
      <c r="A3" s="756" t="s">
        <v>229</v>
      </c>
      <c r="B3" s="749" t="s">
        <v>223</v>
      </c>
      <c r="C3" s="749" t="s">
        <v>403</v>
      </c>
      <c r="D3" s="749" t="s">
        <v>404</v>
      </c>
      <c r="E3" s="749" t="s">
        <v>202</v>
      </c>
      <c r="F3" s="749" t="s">
        <v>203</v>
      </c>
      <c r="G3" s="749" t="s">
        <v>405</v>
      </c>
      <c r="H3" s="754" t="s">
        <v>406</v>
      </c>
      <c r="I3" s="754" t="s">
        <v>407</v>
      </c>
      <c r="J3" s="754" t="s">
        <v>408</v>
      </c>
      <c r="K3" s="750" t="s">
        <v>409</v>
      </c>
    </row>
    <row r="4" spans="1:11" ht="57" customHeight="1" thickBot="1">
      <c r="A4" s="757"/>
      <c r="B4" s="758"/>
      <c r="C4" s="739"/>
      <c r="D4" s="739"/>
      <c r="E4" s="739"/>
      <c r="F4" s="739"/>
      <c r="G4" s="739"/>
      <c r="H4" s="755"/>
      <c r="I4" s="755"/>
      <c r="J4" s="755"/>
      <c r="K4" s="751"/>
    </row>
    <row r="5" spans="1:11" s="77" customFormat="1" ht="12.75" customHeight="1" thickBot="1" thickTop="1">
      <c r="A5" s="7">
        <v>0</v>
      </c>
      <c r="B5" s="88">
        <v>1</v>
      </c>
      <c r="C5" s="88">
        <v>2</v>
      </c>
      <c r="D5" s="88">
        <v>3</v>
      </c>
      <c r="E5" s="88">
        <v>4</v>
      </c>
      <c r="F5" s="88">
        <v>5</v>
      </c>
      <c r="G5" s="88">
        <v>6</v>
      </c>
      <c r="H5" s="100">
        <v>7</v>
      </c>
      <c r="I5" s="100">
        <v>8</v>
      </c>
      <c r="J5" s="100">
        <v>9</v>
      </c>
      <c r="K5" s="101">
        <v>10</v>
      </c>
    </row>
    <row r="6" spans="1:11" ht="30" customHeight="1" thickTop="1">
      <c r="A6" s="474">
        <v>1</v>
      </c>
      <c r="B6" s="495" t="s">
        <v>161</v>
      </c>
      <c r="C6" s="498">
        <v>43613</v>
      </c>
      <c r="D6" s="498">
        <v>58169</v>
      </c>
      <c r="E6" s="498">
        <v>3</v>
      </c>
      <c r="F6" s="498">
        <v>288</v>
      </c>
      <c r="G6" s="498">
        <v>19</v>
      </c>
      <c r="H6" s="499">
        <f>E6/C6*1000</f>
        <v>0.06878682961502304</v>
      </c>
      <c r="I6" s="499">
        <f>F6/C6*1000</f>
        <v>6.603535643042212</v>
      </c>
      <c r="J6" s="499">
        <f>G6/D6*1000</f>
        <v>0.32663446165483334</v>
      </c>
      <c r="K6" s="500">
        <v>0</v>
      </c>
    </row>
    <row r="7" spans="1:11" ht="30" customHeight="1">
      <c r="A7" s="9">
        <v>2</v>
      </c>
      <c r="B7" s="496" t="s">
        <v>162</v>
      </c>
      <c r="C7" s="501">
        <v>7085</v>
      </c>
      <c r="D7" s="501">
        <v>9278</v>
      </c>
      <c r="E7" s="501">
        <v>0</v>
      </c>
      <c r="F7" s="501">
        <v>50</v>
      </c>
      <c r="G7" s="501">
        <v>0</v>
      </c>
      <c r="H7" s="499">
        <f aca="true" t="shared" si="0" ref="H7:H16">E7/C7*1000</f>
        <v>0</v>
      </c>
      <c r="I7" s="499">
        <f aca="true" t="shared" si="1" ref="I7:I16">F7/C7*1000</f>
        <v>7.057163020465773</v>
      </c>
      <c r="J7" s="499">
        <f aca="true" t="shared" si="2" ref="J7:J16">G7/D7*1000</f>
        <v>0</v>
      </c>
      <c r="K7" s="502">
        <v>0</v>
      </c>
    </row>
    <row r="8" spans="1:11" ht="30" customHeight="1">
      <c r="A8" s="9">
        <v>3</v>
      </c>
      <c r="B8" s="497" t="s">
        <v>133</v>
      </c>
      <c r="C8" s="501">
        <v>12120</v>
      </c>
      <c r="D8" s="501">
        <v>15420</v>
      </c>
      <c r="E8" s="501">
        <v>0</v>
      </c>
      <c r="F8" s="501">
        <v>57</v>
      </c>
      <c r="G8" s="501">
        <v>0</v>
      </c>
      <c r="H8" s="499">
        <f t="shared" si="0"/>
        <v>0</v>
      </c>
      <c r="I8" s="499">
        <f t="shared" si="1"/>
        <v>4.702970297029703</v>
      </c>
      <c r="J8" s="499">
        <f t="shared" si="2"/>
        <v>0</v>
      </c>
      <c r="K8" s="502">
        <v>0</v>
      </c>
    </row>
    <row r="9" spans="1:11" ht="30" customHeight="1">
      <c r="A9" s="9">
        <v>4</v>
      </c>
      <c r="B9" s="497" t="s">
        <v>134</v>
      </c>
      <c r="C9" s="501">
        <v>5524</v>
      </c>
      <c r="D9" s="501">
        <v>6367</v>
      </c>
      <c r="E9" s="501">
        <v>0</v>
      </c>
      <c r="F9" s="501">
        <v>14</v>
      </c>
      <c r="G9" s="501">
        <v>2</v>
      </c>
      <c r="H9" s="499">
        <f t="shared" si="0"/>
        <v>0</v>
      </c>
      <c r="I9" s="499">
        <f t="shared" si="1"/>
        <v>2.5343953656770455</v>
      </c>
      <c r="J9" s="499">
        <f t="shared" si="2"/>
        <v>0.31411967959792686</v>
      </c>
      <c r="K9" s="502">
        <v>0</v>
      </c>
    </row>
    <row r="10" spans="1:11" ht="30" customHeight="1">
      <c r="A10" s="9">
        <v>5</v>
      </c>
      <c r="B10" s="496" t="s">
        <v>135</v>
      </c>
      <c r="C10" s="501">
        <v>5288</v>
      </c>
      <c r="D10" s="501">
        <v>8345</v>
      </c>
      <c r="E10" s="501">
        <v>2</v>
      </c>
      <c r="F10" s="501">
        <v>63</v>
      </c>
      <c r="G10" s="501">
        <v>1</v>
      </c>
      <c r="H10" s="499">
        <f t="shared" si="0"/>
        <v>0.37821482602118006</v>
      </c>
      <c r="I10" s="499">
        <f t="shared" si="1"/>
        <v>11.913767019667171</v>
      </c>
      <c r="J10" s="499">
        <f t="shared" si="2"/>
        <v>0.11983223487118036</v>
      </c>
      <c r="K10" s="502">
        <v>0</v>
      </c>
    </row>
    <row r="11" spans="1:11" ht="35.25" customHeight="1">
      <c r="A11" s="9">
        <v>6</v>
      </c>
      <c r="B11" s="496" t="s">
        <v>146</v>
      </c>
      <c r="C11" s="501">
        <v>3683</v>
      </c>
      <c r="D11" s="501">
        <v>3683</v>
      </c>
      <c r="E11" s="501">
        <v>1</v>
      </c>
      <c r="F11" s="501">
        <v>72</v>
      </c>
      <c r="G11" s="501">
        <v>0</v>
      </c>
      <c r="H11" s="499">
        <f t="shared" si="0"/>
        <v>0.27151778441487917</v>
      </c>
      <c r="I11" s="499">
        <f t="shared" si="1"/>
        <v>19.5492804778713</v>
      </c>
      <c r="J11" s="499">
        <f t="shared" si="2"/>
        <v>0</v>
      </c>
      <c r="K11" s="502">
        <v>0</v>
      </c>
    </row>
    <row r="12" spans="1:11" ht="30" customHeight="1">
      <c r="A12" s="9">
        <v>7</v>
      </c>
      <c r="B12" s="497" t="s">
        <v>136</v>
      </c>
      <c r="C12" s="501">
        <v>4695</v>
      </c>
      <c r="D12" s="501">
        <v>9004</v>
      </c>
      <c r="E12" s="501">
        <v>1</v>
      </c>
      <c r="F12" s="501">
        <v>21</v>
      </c>
      <c r="G12" s="501">
        <v>1</v>
      </c>
      <c r="H12" s="499">
        <f t="shared" si="0"/>
        <v>0.21299254526091585</v>
      </c>
      <c r="I12" s="499">
        <f t="shared" si="1"/>
        <v>4.472843450479234</v>
      </c>
      <c r="J12" s="499">
        <f t="shared" si="2"/>
        <v>0.11106175033318524</v>
      </c>
      <c r="K12" s="502">
        <v>0</v>
      </c>
    </row>
    <row r="13" spans="1:11" ht="30" customHeight="1">
      <c r="A13" s="9">
        <v>8</v>
      </c>
      <c r="B13" s="496" t="s">
        <v>137</v>
      </c>
      <c r="C13" s="501">
        <v>4404</v>
      </c>
      <c r="D13" s="501">
        <v>6722</v>
      </c>
      <c r="E13" s="501">
        <v>4</v>
      </c>
      <c r="F13" s="501">
        <v>32</v>
      </c>
      <c r="G13" s="501">
        <v>5</v>
      </c>
      <c r="H13" s="499">
        <f t="shared" si="0"/>
        <v>0.9082652134423251</v>
      </c>
      <c r="I13" s="499">
        <f t="shared" si="1"/>
        <v>7.266121707538601</v>
      </c>
      <c r="J13" s="499">
        <f t="shared" si="2"/>
        <v>0.7438262421898244</v>
      </c>
      <c r="K13" s="502">
        <v>0</v>
      </c>
    </row>
    <row r="14" spans="1:11" ht="37.5" customHeight="1">
      <c r="A14" s="9">
        <v>9</v>
      </c>
      <c r="B14" s="496" t="s">
        <v>155</v>
      </c>
      <c r="C14" s="501">
        <v>5698</v>
      </c>
      <c r="D14" s="501">
        <v>7961</v>
      </c>
      <c r="E14" s="501">
        <v>2</v>
      </c>
      <c r="F14" s="501">
        <v>46</v>
      </c>
      <c r="G14" s="501">
        <v>2</v>
      </c>
      <c r="H14" s="499">
        <f t="shared" si="0"/>
        <v>0.351000351000351</v>
      </c>
      <c r="I14" s="499">
        <f t="shared" si="1"/>
        <v>8.073008073008074</v>
      </c>
      <c r="J14" s="499">
        <f t="shared" si="2"/>
        <v>0.25122472051249845</v>
      </c>
      <c r="K14" s="502">
        <v>0</v>
      </c>
    </row>
    <row r="15" spans="1:11" ht="30" customHeight="1">
      <c r="A15" s="9">
        <v>10</v>
      </c>
      <c r="B15" s="496" t="s">
        <v>163</v>
      </c>
      <c r="C15" s="501">
        <v>4347</v>
      </c>
      <c r="D15" s="501">
        <v>7922</v>
      </c>
      <c r="E15" s="501">
        <v>0</v>
      </c>
      <c r="F15" s="501">
        <v>0</v>
      </c>
      <c r="G15" s="501">
        <v>0</v>
      </c>
      <c r="H15" s="499">
        <f t="shared" si="0"/>
        <v>0</v>
      </c>
      <c r="I15" s="499">
        <f t="shared" si="1"/>
        <v>0</v>
      </c>
      <c r="J15" s="499">
        <f t="shared" si="2"/>
        <v>0</v>
      </c>
      <c r="K15" s="502">
        <v>0</v>
      </c>
    </row>
    <row r="16" spans="1:11" ht="30" customHeight="1">
      <c r="A16" s="9">
        <v>11</v>
      </c>
      <c r="B16" s="496" t="s">
        <v>160</v>
      </c>
      <c r="C16" s="501">
        <v>6344</v>
      </c>
      <c r="D16" s="501">
        <v>9162</v>
      </c>
      <c r="E16" s="501">
        <v>0</v>
      </c>
      <c r="F16" s="501">
        <v>14</v>
      </c>
      <c r="G16" s="501">
        <v>2</v>
      </c>
      <c r="H16" s="499">
        <f t="shared" si="0"/>
        <v>0</v>
      </c>
      <c r="I16" s="499">
        <f t="shared" si="1"/>
        <v>2.2068095838587642</v>
      </c>
      <c r="J16" s="499">
        <f t="shared" si="2"/>
        <v>0.21829294913774286</v>
      </c>
      <c r="K16" s="502">
        <v>0</v>
      </c>
    </row>
    <row r="17" spans="1:11" ht="30" customHeight="1">
      <c r="A17" s="10">
        <v>12</v>
      </c>
      <c r="B17" s="570" t="s">
        <v>55</v>
      </c>
      <c r="C17" s="571">
        <v>197</v>
      </c>
      <c r="D17" s="571">
        <v>197</v>
      </c>
      <c r="E17" s="571">
        <v>0</v>
      </c>
      <c r="F17" s="571">
        <v>0</v>
      </c>
      <c r="G17" s="571">
        <v>0</v>
      </c>
      <c r="H17" s="572">
        <v>0</v>
      </c>
      <c r="I17" s="572">
        <v>0</v>
      </c>
      <c r="J17" s="572">
        <v>0</v>
      </c>
      <c r="K17" s="573">
        <v>0</v>
      </c>
    </row>
    <row r="18" spans="1:11" ht="50.25" customHeight="1" thickBot="1">
      <c r="A18" s="752" t="s">
        <v>132</v>
      </c>
      <c r="B18" s="753"/>
      <c r="C18" s="492">
        <f>SUM(C6:C17)</f>
        <v>102998</v>
      </c>
      <c r="D18" s="492">
        <f>SUM(D6:D17)</f>
        <v>142230</v>
      </c>
      <c r="E18" s="492">
        <f>SUM(E6:E17)</f>
        <v>13</v>
      </c>
      <c r="F18" s="492">
        <f>SUM(F6:F17)</f>
        <v>657</v>
      </c>
      <c r="G18" s="492">
        <f>SUM(G6:G17)</f>
        <v>32</v>
      </c>
      <c r="H18" s="493">
        <f>E18/C18*1000</f>
        <v>0.12621604302996173</v>
      </c>
      <c r="I18" s="493">
        <f>F18/C18*1000</f>
        <v>6.378764636206528</v>
      </c>
      <c r="J18" s="493">
        <f>G18/D18*1000</f>
        <v>0.2249876959853758</v>
      </c>
      <c r="K18" s="494">
        <v>0</v>
      </c>
    </row>
    <row r="20" spans="1:12" ht="12.75">
      <c r="A20" s="719" t="s">
        <v>517</v>
      </c>
      <c r="B20" s="719"/>
      <c r="C20" s="719"/>
      <c r="D20" s="719"/>
      <c r="E20" s="719"/>
      <c r="F20" s="719"/>
      <c r="G20" s="719"/>
      <c r="H20" s="719"/>
      <c r="I20" s="719"/>
      <c r="J20" s="719"/>
      <c r="K20" s="719"/>
      <c r="L20" s="719"/>
    </row>
  </sheetData>
  <mergeCells count="14">
    <mergeCell ref="I3:I4"/>
    <mergeCell ref="J3:J4"/>
    <mergeCell ref="A3:A4"/>
    <mergeCell ref="B3:B4"/>
    <mergeCell ref="A1:K1"/>
    <mergeCell ref="A20:L20"/>
    <mergeCell ref="C3:C4"/>
    <mergeCell ref="D3:D4"/>
    <mergeCell ref="E3:E4"/>
    <mergeCell ref="F3:F4"/>
    <mergeCell ref="G3:G4"/>
    <mergeCell ref="K3:K4"/>
    <mergeCell ref="A18:B18"/>
    <mergeCell ref="H3:H4"/>
  </mergeCells>
  <printOptions/>
  <pageMargins left="0.6299212598425197" right="0.31496062992125984" top="0.4724409448818898" bottom="0.5511811023622047" header="0.5118110236220472" footer="0.5118110236220472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R30"/>
  <sheetViews>
    <sheetView zoomScale="85" zoomScaleNormal="85" workbookViewId="0" topLeftCell="A9">
      <selection activeCell="G24" sqref="G24"/>
    </sheetView>
  </sheetViews>
  <sheetFormatPr defaultColWidth="9.140625" defaultRowHeight="12.75"/>
  <cols>
    <col min="1" max="1" width="4.421875" style="6" customWidth="1"/>
    <col min="2" max="2" width="53.57421875" style="6" customWidth="1"/>
    <col min="3" max="5" width="25.8515625" style="6" customWidth="1"/>
    <col min="6" max="16384" width="9.140625" style="6" customWidth="1"/>
  </cols>
  <sheetData>
    <row r="1" spans="1:6" s="5" customFormat="1" ht="33" customHeight="1">
      <c r="A1" s="665" t="s">
        <v>53</v>
      </c>
      <c r="B1" s="665"/>
      <c r="C1" s="665"/>
      <c r="D1" s="665"/>
      <c r="E1" s="665"/>
      <c r="F1" s="548"/>
    </row>
    <row r="2" spans="1:5" ht="12" customHeight="1" thickBot="1">
      <c r="A2" s="3"/>
      <c r="B2" s="2"/>
      <c r="C2" s="2"/>
      <c r="D2" s="2"/>
      <c r="E2" s="131" t="s">
        <v>255</v>
      </c>
    </row>
    <row r="3" spans="1:5" ht="21.75" customHeight="1">
      <c r="A3" s="678" t="s">
        <v>269</v>
      </c>
      <c r="B3" s="763" t="s">
        <v>223</v>
      </c>
      <c r="C3" s="759" t="s">
        <v>115</v>
      </c>
      <c r="D3" s="759" t="s">
        <v>204</v>
      </c>
      <c r="E3" s="761" t="s">
        <v>205</v>
      </c>
    </row>
    <row r="4" spans="1:5" ht="16.5" customHeight="1" thickBot="1">
      <c r="A4" s="679"/>
      <c r="B4" s="764"/>
      <c r="C4" s="760"/>
      <c r="D4" s="760"/>
      <c r="E4" s="762"/>
    </row>
    <row r="5" spans="1:5" ht="12" customHeight="1" thickBot="1" thickTop="1">
      <c r="A5" s="7">
        <v>0</v>
      </c>
      <c r="B5" s="93">
        <v>1</v>
      </c>
      <c r="C5" s="88">
        <v>2</v>
      </c>
      <c r="D5" s="88">
        <v>3</v>
      </c>
      <c r="E5" s="89">
        <v>4</v>
      </c>
    </row>
    <row r="6" spans="1:5" ht="21.75" customHeight="1" thickTop="1">
      <c r="A6" s="8">
        <v>1</v>
      </c>
      <c r="B6" s="99" t="s">
        <v>161</v>
      </c>
      <c r="C6" s="229">
        <v>38664</v>
      </c>
      <c r="D6" s="230">
        <v>1165</v>
      </c>
      <c r="E6" s="235">
        <f>D6/C6*100</f>
        <v>3.0131388371611836</v>
      </c>
    </row>
    <row r="7" spans="1:5" ht="21.75" customHeight="1">
      <c r="A7" s="9">
        <v>2</v>
      </c>
      <c r="B7" s="97" t="s">
        <v>162</v>
      </c>
      <c r="C7" s="229">
        <v>3352</v>
      </c>
      <c r="D7" s="230">
        <v>2</v>
      </c>
      <c r="E7" s="235">
        <f aca="true" t="shared" si="0" ref="E7:E26">D7/C7*100</f>
        <v>0.05966587112171838</v>
      </c>
    </row>
    <row r="8" spans="1:5" ht="21.75" customHeight="1">
      <c r="A8" s="9">
        <v>3</v>
      </c>
      <c r="B8" s="98" t="s">
        <v>133</v>
      </c>
      <c r="C8" s="229">
        <v>3822</v>
      </c>
      <c r="D8" s="230">
        <v>29</v>
      </c>
      <c r="E8" s="235">
        <f t="shared" si="0"/>
        <v>0.7587650444793301</v>
      </c>
    </row>
    <row r="9" spans="1:5" ht="21.75" customHeight="1">
      <c r="A9" s="9">
        <v>4</v>
      </c>
      <c r="B9" s="98" t="s">
        <v>134</v>
      </c>
      <c r="C9" s="229">
        <v>3194</v>
      </c>
      <c r="D9" s="229">
        <v>37</v>
      </c>
      <c r="E9" s="235">
        <f t="shared" si="0"/>
        <v>1.158422041327489</v>
      </c>
    </row>
    <row r="10" spans="1:5" ht="21.75" customHeight="1">
      <c r="A10" s="9">
        <v>5</v>
      </c>
      <c r="B10" s="97" t="s">
        <v>135</v>
      </c>
      <c r="C10" s="229">
        <v>2722</v>
      </c>
      <c r="D10" s="236">
        <v>152</v>
      </c>
      <c r="E10" s="235">
        <f t="shared" si="0"/>
        <v>5.584129316678912</v>
      </c>
    </row>
    <row r="11" spans="1:5" ht="21.75" customHeight="1">
      <c r="A11" s="9">
        <v>6</v>
      </c>
      <c r="B11" s="97" t="s">
        <v>146</v>
      </c>
      <c r="C11" s="229">
        <v>3109</v>
      </c>
      <c r="D11" s="230">
        <v>268</v>
      </c>
      <c r="E11" s="235">
        <f t="shared" si="0"/>
        <v>8.620135091669347</v>
      </c>
    </row>
    <row r="12" spans="1:5" ht="21.75" customHeight="1">
      <c r="A12" s="9">
        <v>7</v>
      </c>
      <c r="B12" s="98" t="s">
        <v>56</v>
      </c>
      <c r="C12" s="229">
        <v>5950</v>
      </c>
      <c r="D12" s="230">
        <v>18</v>
      </c>
      <c r="E12" s="235">
        <f t="shared" si="0"/>
        <v>0.3025210084033613</v>
      </c>
    </row>
    <row r="13" spans="1:5" ht="21.75" customHeight="1">
      <c r="A13" s="9">
        <v>8</v>
      </c>
      <c r="B13" s="97" t="s">
        <v>137</v>
      </c>
      <c r="C13" s="229">
        <v>485</v>
      </c>
      <c r="D13" s="230">
        <v>10</v>
      </c>
      <c r="E13" s="235">
        <f t="shared" si="0"/>
        <v>2.0618556701030926</v>
      </c>
    </row>
    <row r="14" spans="1:5" ht="21.75" customHeight="1">
      <c r="A14" s="9">
        <v>9</v>
      </c>
      <c r="B14" s="97" t="s">
        <v>155</v>
      </c>
      <c r="C14" s="229">
        <v>1399</v>
      </c>
      <c r="D14" s="230">
        <v>35</v>
      </c>
      <c r="E14" s="235">
        <f t="shared" si="0"/>
        <v>2.501786990707648</v>
      </c>
    </row>
    <row r="15" spans="1:5" ht="21.75" customHeight="1">
      <c r="A15" s="9">
        <v>10</v>
      </c>
      <c r="B15" s="97" t="s">
        <v>163</v>
      </c>
      <c r="C15" s="229">
        <v>1779</v>
      </c>
      <c r="D15" s="230">
        <v>49</v>
      </c>
      <c r="E15" s="235">
        <f t="shared" si="0"/>
        <v>2.754356379988758</v>
      </c>
    </row>
    <row r="16" spans="1:5" ht="21.75" customHeight="1">
      <c r="A16" s="9">
        <v>11</v>
      </c>
      <c r="B16" s="97" t="s">
        <v>138</v>
      </c>
      <c r="C16" s="229">
        <v>266</v>
      </c>
      <c r="D16" s="230">
        <v>0</v>
      </c>
      <c r="E16" s="235">
        <f t="shared" si="0"/>
        <v>0</v>
      </c>
    </row>
    <row r="17" spans="1:5" ht="21.75" customHeight="1">
      <c r="A17" s="10">
        <v>12</v>
      </c>
      <c r="B17" s="99" t="s">
        <v>169</v>
      </c>
      <c r="C17" s="260">
        <v>1792</v>
      </c>
      <c r="D17" s="230">
        <v>89</v>
      </c>
      <c r="E17" s="235">
        <f t="shared" si="0"/>
        <v>4.966517857142857</v>
      </c>
    </row>
    <row r="18" spans="1:5" ht="21.75" customHeight="1">
      <c r="A18" s="10">
        <v>13</v>
      </c>
      <c r="B18" s="117" t="s">
        <v>3</v>
      </c>
      <c r="C18" s="229">
        <v>3027</v>
      </c>
      <c r="D18" s="230">
        <v>0</v>
      </c>
      <c r="E18" s="235">
        <f t="shared" si="0"/>
        <v>0</v>
      </c>
    </row>
    <row r="19" spans="1:5" ht="18" customHeight="1">
      <c r="A19" s="9">
        <v>14</v>
      </c>
      <c r="B19" s="97" t="s">
        <v>160</v>
      </c>
      <c r="C19" s="229">
        <v>5866</v>
      </c>
      <c r="D19" s="230">
        <v>35</v>
      </c>
      <c r="E19" s="235">
        <f t="shared" si="0"/>
        <v>0.5966587112171837</v>
      </c>
    </row>
    <row r="20" spans="1:5" ht="18" customHeight="1">
      <c r="A20" s="9">
        <v>15</v>
      </c>
      <c r="B20" s="97" t="s">
        <v>141</v>
      </c>
      <c r="C20" s="229">
        <v>555</v>
      </c>
      <c r="D20" s="230">
        <v>13</v>
      </c>
      <c r="E20" s="235">
        <f t="shared" si="0"/>
        <v>2.3423423423423424</v>
      </c>
    </row>
    <row r="21" spans="1:5" ht="18" customHeight="1">
      <c r="A21" s="9">
        <v>16</v>
      </c>
      <c r="B21" s="97" t="s">
        <v>159</v>
      </c>
      <c r="C21" s="229">
        <v>833</v>
      </c>
      <c r="D21" s="229">
        <v>15</v>
      </c>
      <c r="E21" s="235">
        <f t="shared" si="0"/>
        <v>1.800720288115246</v>
      </c>
    </row>
    <row r="22" spans="1:5" ht="21.75" customHeight="1">
      <c r="A22" s="9">
        <v>17</v>
      </c>
      <c r="B22" s="97" t="s">
        <v>152</v>
      </c>
      <c r="C22" s="229">
        <v>221</v>
      </c>
      <c r="D22" s="229">
        <v>0</v>
      </c>
      <c r="E22" s="235">
        <f t="shared" si="0"/>
        <v>0</v>
      </c>
    </row>
    <row r="23" spans="1:5" ht="18" customHeight="1">
      <c r="A23" s="9">
        <v>18</v>
      </c>
      <c r="B23" s="97" t="s">
        <v>142</v>
      </c>
      <c r="C23" s="229">
        <v>5679</v>
      </c>
      <c r="D23" s="230">
        <v>0</v>
      </c>
      <c r="E23" s="235">
        <f t="shared" si="0"/>
        <v>0</v>
      </c>
    </row>
    <row r="24" spans="1:5" ht="20.25" customHeight="1">
      <c r="A24" s="9">
        <v>19</v>
      </c>
      <c r="B24" s="97" t="s">
        <v>157</v>
      </c>
      <c r="C24" s="229">
        <v>1579</v>
      </c>
      <c r="D24" s="230">
        <v>72</v>
      </c>
      <c r="E24" s="235">
        <f t="shared" si="0"/>
        <v>4.559848005066498</v>
      </c>
    </row>
    <row r="25" spans="1:5" ht="18" customHeight="1">
      <c r="A25" s="9">
        <v>20</v>
      </c>
      <c r="B25" s="97" t="s">
        <v>154</v>
      </c>
      <c r="C25" s="229">
        <v>16</v>
      </c>
      <c r="D25" s="230">
        <v>2</v>
      </c>
      <c r="E25" s="235">
        <f t="shared" si="0"/>
        <v>12.5</v>
      </c>
    </row>
    <row r="26" spans="1:5" ht="18" customHeight="1" thickBot="1">
      <c r="A26" s="38">
        <v>21</v>
      </c>
      <c r="B26" s="99" t="s">
        <v>55</v>
      </c>
      <c r="C26" s="231">
        <v>197</v>
      </c>
      <c r="D26" s="238">
        <v>0</v>
      </c>
      <c r="E26" s="235">
        <f t="shared" si="0"/>
        <v>0</v>
      </c>
    </row>
    <row r="27" spans="1:18" s="12" customFormat="1" ht="19.5" customHeight="1" thickBot="1" thickTop="1">
      <c r="A27" s="702" t="s">
        <v>132</v>
      </c>
      <c r="B27" s="713"/>
      <c r="C27" s="84">
        <f>SUM(C6:C26)</f>
        <v>84507</v>
      </c>
      <c r="D27" s="84">
        <f>SUM(D6:D26)</f>
        <v>1991</v>
      </c>
      <c r="E27" s="83">
        <f>D27/C27*100</f>
        <v>2.356017844675589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</row>
    <row r="28" spans="1:5" s="11" customFormat="1" ht="19.5" customHeight="1">
      <c r="A28" s="765" t="s">
        <v>57</v>
      </c>
      <c r="B28" s="766"/>
      <c r="C28" s="766"/>
      <c r="D28" s="766"/>
      <c r="E28" s="766"/>
    </row>
    <row r="29" spans="1:5" ht="13.5">
      <c r="A29" s="719" t="s">
        <v>518</v>
      </c>
      <c r="B29" s="719"/>
      <c r="C29" s="719"/>
      <c r="D29" s="719"/>
      <c r="E29" s="719"/>
    </row>
    <row r="30" spans="6:11" ht="13.5">
      <c r="F30" s="128"/>
      <c r="G30" s="128"/>
      <c r="H30" s="128"/>
      <c r="I30" s="128"/>
      <c r="J30" s="128"/>
      <c r="K30" s="128"/>
    </row>
  </sheetData>
  <mergeCells count="9">
    <mergeCell ref="A1:E1"/>
    <mergeCell ref="A29:E29"/>
    <mergeCell ref="D3:D4"/>
    <mergeCell ref="E3:E4"/>
    <mergeCell ref="A27:B27"/>
    <mergeCell ref="A3:A4"/>
    <mergeCell ref="B3:B4"/>
    <mergeCell ref="C3:C4"/>
    <mergeCell ref="A28:E28"/>
  </mergeCells>
  <printOptions horizontalCentered="1" verticalCentered="1"/>
  <pageMargins left="0.5511811023622047" right="0.35433070866141736" top="0.3937007874015748" bottom="0" header="0.3937007874015748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9">
      <selection activeCell="I34" sqref="I34"/>
    </sheetView>
  </sheetViews>
  <sheetFormatPr defaultColWidth="9.140625" defaultRowHeight="12.75"/>
  <cols>
    <col min="1" max="1" width="4.140625" style="6" customWidth="1"/>
    <col min="2" max="2" width="38.8515625" style="6" customWidth="1"/>
    <col min="3" max="3" width="7.421875" style="6" customWidth="1"/>
    <col min="4" max="4" width="8.7109375" style="6" customWidth="1"/>
    <col min="5" max="5" width="11.7109375" style="6" customWidth="1"/>
    <col min="6" max="6" width="10.421875" style="6" customWidth="1"/>
    <col min="7" max="7" width="12.140625" style="6" customWidth="1"/>
    <col min="8" max="8" width="11.57421875" style="6" customWidth="1"/>
    <col min="9" max="16384" width="9.140625" style="6" customWidth="1"/>
  </cols>
  <sheetData>
    <row r="1" spans="1:8" ht="29.25" customHeight="1">
      <c r="A1" s="619" t="s">
        <v>102</v>
      </c>
      <c r="B1" s="619"/>
      <c r="C1" s="619"/>
      <c r="D1" s="619"/>
      <c r="E1" s="619"/>
      <c r="F1" s="619"/>
      <c r="G1" s="619"/>
      <c r="H1" s="619"/>
    </row>
    <row r="2" spans="1:8" s="51" customFormat="1" ht="11.25" customHeight="1">
      <c r="A2" s="619" t="s">
        <v>103</v>
      </c>
      <c r="B2" s="619"/>
      <c r="C2" s="619"/>
      <c r="D2" s="619"/>
      <c r="E2" s="619"/>
      <c r="F2" s="619"/>
      <c r="G2" s="619"/>
      <c r="H2" s="619"/>
    </row>
    <row r="3" spans="2:8" s="51" customFormat="1" ht="12" customHeight="1" thickBot="1">
      <c r="B3" s="53"/>
      <c r="C3" s="33"/>
      <c r="D3" s="33"/>
      <c r="H3" s="4" t="s">
        <v>240</v>
      </c>
    </row>
    <row r="4" spans="1:8" ht="50.25" customHeight="1">
      <c r="A4" s="624" t="s">
        <v>229</v>
      </c>
      <c r="B4" s="621" t="s">
        <v>223</v>
      </c>
      <c r="C4" s="634" t="s">
        <v>150</v>
      </c>
      <c r="D4" s="634" t="s">
        <v>165</v>
      </c>
      <c r="E4" s="634" t="s">
        <v>166</v>
      </c>
      <c r="F4" s="634" t="s">
        <v>356</v>
      </c>
      <c r="G4" s="634" t="s">
        <v>167</v>
      </c>
      <c r="H4" s="630" t="s">
        <v>168</v>
      </c>
    </row>
    <row r="5" spans="1:8" ht="40.5" customHeight="1" thickBot="1">
      <c r="A5" s="625"/>
      <c r="B5" s="622"/>
      <c r="C5" s="629"/>
      <c r="D5" s="629"/>
      <c r="E5" s="629"/>
      <c r="F5" s="620"/>
      <c r="G5" s="629"/>
      <c r="H5" s="631"/>
    </row>
    <row r="6" spans="1:8" s="41" customFormat="1" ht="9.75" customHeight="1" thickBot="1" thickTop="1">
      <c r="A6" s="40">
        <v>0</v>
      </c>
      <c r="B6" s="75">
        <v>1</v>
      </c>
      <c r="C6" s="35">
        <v>2</v>
      </c>
      <c r="D6" s="35">
        <v>3</v>
      </c>
      <c r="E6" s="35">
        <v>4</v>
      </c>
      <c r="F6" s="35">
        <v>5</v>
      </c>
      <c r="G6" s="35">
        <v>6</v>
      </c>
      <c r="H6" s="37">
        <v>7</v>
      </c>
    </row>
    <row r="7" spans="1:8" ht="13.5" customHeight="1" thickTop="1">
      <c r="A7" s="8">
        <v>1</v>
      </c>
      <c r="B7" s="70" t="s">
        <v>274</v>
      </c>
      <c r="C7" s="229">
        <f>леталитет!E7</f>
        <v>3281</v>
      </c>
      <c r="D7" s="230">
        <v>378</v>
      </c>
      <c r="E7" s="229">
        <v>259</v>
      </c>
      <c r="F7" s="229">
        <v>309</v>
      </c>
      <c r="G7" s="91">
        <v>83.82</v>
      </c>
      <c r="H7" s="235">
        <v>11.52</v>
      </c>
    </row>
    <row r="8" spans="1:8" ht="15" customHeight="1">
      <c r="A8" s="9">
        <v>2</v>
      </c>
      <c r="B8" s="71" t="s">
        <v>162</v>
      </c>
      <c r="C8" s="229">
        <v>176</v>
      </c>
      <c r="D8" s="230">
        <v>28</v>
      </c>
      <c r="E8" s="168">
        <v>21</v>
      </c>
      <c r="F8" s="168">
        <v>22</v>
      </c>
      <c r="G8" s="91">
        <v>95.45</v>
      </c>
      <c r="H8" s="235">
        <v>15.91</v>
      </c>
    </row>
    <row r="9" spans="1:8" ht="15" customHeight="1">
      <c r="A9" s="9">
        <v>3</v>
      </c>
      <c r="B9" s="72" t="s">
        <v>276</v>
      </c>
      <c r="C9" s="229">
        <f>леталитет!E9</f>
        <v>691</v>
      </c>
      <c r="D9" s="230">
        <v>23</v>
      </c>
      <c r="E9" s="229">
        <v>23</v>
      </c>
      <c r="F9" s="229">
        <v>23</v>
      </c>
      <c r="G9" s="91">
        <v>100</v>
      </c>
      <c r="H9" s="235">
        <v>3.33</v>
      </c>
    </row>
    <row r="10" spans="1:8" ht="14.25" customHeight="1">
      <c r="A10" s="9">
        <v>4</v>
      </c>
      <c r="B10" s="72" t="s">
        <v>134</v>
      </c>
      <c r="C10" s="229">
        <v>826</v>
      </c>
      <c r="D10" s="229">
        <v>163</v>
      </c>
      <c r="E10" s="229">
        <v>59</v>
      </c>
      <c r="F10" s="229">
        <v>64</v>
      </c>
      <c r="G10" s="91">
        <v>92.19</v>
      </c>
      <c r="H10" s="235">
        <v>19.73</v>
      </c>
    </row>
    <row r="11" spans="1:8" ht="18" customHeight="1">
      <c r="A11" s="9">
        <v>5</v>
      </c>
      <c r="B11" s="71" t="s">
        <v>613</v>
      </c>
      <c r="C11" s="229">
        <v>641</v>
      </c>
      <c r="D11" s="230">
        <v>144</v>
      </c>
      <c r="E11" s="229">
        <v>78</v>
      </c>
      <c r="F11" s="229">
        <v>104</v>
      </c>
      <c r="G11" s="91">
        <v>75</v>
      </c>
      <c r="H11" s="235">
        <v>22.46</v>
      </c>
    </row>
    <row r="12" spans="1:8" ht="18" customHeight="1">
      <c r="A12" s="9">
        <v>6</v>
      </c>
      <c r="B12" s="71" t="s">
        <v>146</v>
      </c>
      <c r="C12" s="229">
        <f>леталитет!E12</f>
        <v>132</v>
      </c>
      <c r="D12" s="230">
        <v>6</v>
      </c>
      <c r="E12" s="229">
        <v>6</v>
      </c>
      <c r="F12" s="229">
        <v>6</v>
      </c>
      <c r="G12" s="91">
        <f>E12/F12*100</f>
        <v>100</v>
      </c>
      <c r="H12" s="235">
        <f aca="true" t="shared" si="0" ref="H12:H33">D12/C12*100</f>
        <v>4.545454545454546</v>
      </c>
    </row>
    <row r="13" spans="1:8" ht="18" customHeight="1">
      <c r="A13" s="9">
        <v>7</v>
      </c>
      <c r="B13" s="72" t="s">
        <v>0</v>
      </c>
      <c r="C13" s="229">
        <v>7</v>
      </c>
      <c r="D13" s="230">
        <v>0</v>
      </c>
      <c r="E13" s="229">
        <v>0</v>
      </c>
      <c r="F13" s="229">
        <v>0</v>
      </c>
      <c r="G13" s="91"/>
      <c r="H13" s="235">
        <f t="shared" si="0"/>
        <v>0</v>
      </c>
    </row>
    <row r="14" spans="1:8" ht="18" customHeight="1">
      <c r="A14" s="9">
        <v>8</v>
      </c>
      <c r="B14" s="71" t="s">
        <v>137</v>
      </c>
      <c r="C14" s="229">
        <f>леталитет!E14</f>
        <v>63</v>
      </c>
      <c r="D14" s="230">
        <v>23</v>
      </c>
      <c r="E14" s="229">
        <v>23</v>
      </c>
      <c r="F14" s="229">
        <v>23</v>
      </c>
      <c r="G14" s="91">
        <f>E14/F14*100</f>
        <v>100</v>
      </c>
      <c r="H14" s="235">
        <f t="shared" si="0"/>
        <v>36.507936507936506</v>
      </c>
    </row>
    <row r="15" spans="1:11" ht="20.25" customHeight="1">
      <c r="A15" s="9">
        <v>9</v>
      </c>
      <c r="B15" s="71" t="s">
        <v>155</v>
      </c>
      <c r="C15" s="229">
        <f>леталитет!E15</f>
        <v>90</v>
      </c>
      <c r="D15" s="230">
        <v>47</v>
      </c>
      <c r="E15" s="229">
        <v>47</v>
      </c>
      <c r="F15" s="229">
        <v>47</v>
      </c>
      <c r="G15" s="91">
        <v>100</v>
      </c>
      <c r="H15" s="235">
        <v>52.22</v>
      </c>
      <c r="K15" s="54"/>
    </row>
    <row r="16" spans="1:8" ht="18" customHeight="1">
      <c r="A16" s="9">
        <v>10</v>
      </c>
      <c r="B16" s="71" t="s">
        <v>156</v>
      </c>
      <c r="C16" s="229">
        <f>леталитет!E16</f>
        <v>0</v>
      </c>
      <c r="D16" s="230">
        <v>0</v>
      </c>
      <c r="E16" s="229">
        <v>0</v>
      </c>
      <c r="F16" s="229">
        <v>0</v>
      </c>
      <c r="G16" s="91"/>
      <c r="H16" s="235">
        <v>0</v>
      </c>
    </row>
    <row r="17" spans="1:8" ht="18" customHeight="1">
      <c r="A17" s="9">
        <v>11</v>
      </c>
      <c r="B17" s="71" t="s">
        <v>163</v>
      </c>
      <c r="C17" s="229">
        <f>леталитет!E17</f>
        <v>84</v>
      </c>
      <c r="D17" s="230">
        <v>0</v>
      </c>
      <c r="E17" s="229">
        <v>0</v>
      </c>
      <c r="F17" s="229">
        <v>0</v>
      </c>
      <c r="G17" s="91"/>
      <c r="H17" s="235">
        <f t="shared" si="0"/>
        <v>0</v>
      </c>
    </row>
    <row r="18" spans="1:8" ht="18" customHeight="1">
      <c r="A18" s="9">
        <v>12</v>
      </c>
      <c r="B18" s="71" t="s">
        <v>138</v>
      </c>
      <c r="C18" s="229">
        <f>леталитет!E18</f>
        <v>0</v>
      </c>
      <c r="D18" s="229">
        <v>0</v>
      </c>
      <c r="E18" s="229">
        <v>0</v>
      </c>
      <c r="F18" s="229">
        <v>0</v>
      </c>
      <c r="G18" s="91"/>
      <c r="H18" s="235">
        <v>0</v>
      </c>
    </row>
    <row r="19" spans="1:8" ht="18" customHeight="1">
      <c r="A19" s="9">
        <v>13</v>
      </c>
      <c r="B19" s="71" t="s">
        <v>139</v>
      </c>
      <c r="C19" s="260">
        <f>леталитет!E19</f>
        <v>2</v>
      </c>
      <c r="D19" s="229">
        <v>0</v>
      </c>
      <c r="E19" s="229">
        <v>0</v>
      </c>
      <c r="F19" s="229">
        <v>0</v>
      </c>
      <c r="G19" s="91"/>
      <c r="H19" s="235">
        <v>0</v>
      </c>
    </row>
    <row r="20" spans="1:8" ht="27" customHeight="1">
      <c r="A20" s="10">
        <v>14</v>
      </c>
      <c r="B20" s="70" t="s">
        <v>169</v>
      </c>
      <c r="C20" s="230">
        <f>леталитет!E20</f>
        <v>1121</v>
      </c>
      <c r="D20" s="230">
        <v>12</v>
      </c>
      <c r="E20" s="260">
        <v>8</v>
      </c>
      <c r="F20" s="260">
        <v>8</v>
      </c>
      <c r="G20" s="91">
        <f>E20/F20*100</f>
        <v>100</v>
      </c>
      <c r="H20" s="235">
        <f t="shared" si="0"/>
        <v>1.070472792149866</v>
      </c>
    </row>
    <row r="21" spans="1:8" ht="19.5" customHeight="1">
      <c r="A21" s="10">
        <v>15</v>
      </c>
      <c r="B21" s="76" t="s">
        <v>3</v>
      </c>
      <c r="C21" s="230">
        <f>леталитет!E21</f>
        <v>7</v>
      </c>
      <c r="D21" s="230">
        <v>6</v>
      </c>
      <c r="E21" s="229">
        <v>5</v>
      </c>
      <c r="F21" s="229">
        <v>5</v>
      </c>
      <c r="G21" s="91">
        <f>E21/F21*100</f>
        <v>100</v>
      </c>
      <c r="H21" s="235">
        <f t="shared" si="0"/>
        <v>85.71428571428571</v>
      </c>
    </row>
    <row r="22" spans="1:8" ht="19.5" customHeight="1">
      <c r="A22" s="9">
        <v>16</v>
      </c>
      <c r="B22" s="71" t="s">
        <v>160</v>
      </c>
      <c r="C22" s="230">
        <f>леталитет!E22</f>
        <v>56</v>
      </c>
      <c r="D22" s="230">
        <v>6</v>
      </c>
      <c r="E22" s="229">
        <v>1</v>
      </c>
      <c r="F22" s="229">
        <v>3</v>
      </c>
      <c r="G22" s="91">
        <f>E22/F22*100</f>
        <v>33.33333333333333</v>
      </c>
      <c r="H22" s="235">
        <f>D22/C22*100</f>
        <v>10.714285714285714</v>
      </c>
    </row>
    <row r="23" spans="1:8" ht="19.5" customHeight="1">
      <c r="A23" s="9">
        <v>17</v>
      </c>
      <c r="B23" s="71" t="s">
        <v>141</v>
      </c>
      <c r="C23" s="230">
        <f>леталитет!E23</f>
        <v>92</v>
      </c>
      <c r="D23" s="230">
        <v>89</v>
      </c>
      <c r="E23" s="229">
        <v>80</v>
      </c>
      <c r="F23" s="229">
        <v>80</v>
      </c>
      <c r="G23" s="91">
        <v>100</v>
      </c>
      <c r="H23" s="235">
        <f t="shared" si="0"/>
        <v>96.73913043478261</v>
      </c>
    </row>
    <row r="24" spans="1:8" ht="19.5" customHeight="1">
      <c r="A24" s="9">
        <v>18</v>
      </c>
      <c r="B24" s="71" t="s">
        <v>159</v>
      </c>
      <c r="C24" s="229">
        <v>205</v>
      </c>
      <c r="D24" s="229">
        <v>0</v>
      </c>
      <c r="E24" s="229">
        <v>0</v>
      </c>
      <c r="F24" s="229">
        <v>0</v>
      </c>
      <c r="G24" s="91"/>
      <c r="H24" s="235">
        <f t="shared" si="0"/>
        <v>0</v>
      </c>
    </row>
    <row r="25" spans="1:8" ht="19.5" customHeight="1">
      <c r="A25" s="9">
        <v>19</v>
      </c>
      <c r="B25" s="71" t="s">
        <v>152</v>
      </c>
      <c r="C25" s="230">
        <f>леталитет!E25</f>
        <v>0</v>
      </c>
      <c r="D25" s="230">
        <v>0</v>
      </c>
      <c r="E25" s="229">
        <v>0</v>
      </c>
      <c r="F25" s="229">
        <v>0</v>
      </c>
      <c r="G25" s="91"/>
      <c r="H25" s="235">
        <v>0</v>
      </c>
    </row>
    <row r="26" spans="1:8" ht="18" customHeight="1">
      <c r="A26" s="9">
        <v>20</v>
      </c>
      <c r="B26" s="71" t="s">
        <v>142</v>
      </c>
      <c r="C26" s="230">
        <f>леталитет!E26</f>
        <v>74</v>
      </c>
      <c r="D26" s="230">
        <v>0</v>
      </c>
      <c r="E26" s="229">
        <v>0</v>
      </c>
      <c r="F26" s="229">
        <v>0</v>
      </c>
      <c r="G26" s="91"/>
      <c r="H26" s="235">
        <v>0</v>
      </c>
    </row>
    <row r="27" spans="1:8" ht="19.5" customHeight="1">
      <c r="A27" s="9">
        <v>21</v>
      </c>
      <c r="B27" s="71" t="s">
        <v>157</v>
      </c>
      <c r="C27" s="230">
        <f>леталитет!E27</f>
        <v>12</v>
      </c>
      <c r="D27" s="230">
        <v>0</v>
      </c>
      <c r="E27" s="229">
        <v>0</v>
      </c>
      <c r="F27" s="229">
        <v>0</v>
      </c>
      <c r="G27" s="91"/>
      <c r="H27" s="235">
        <f t="shared" si="0"/>
        <v>0</v>
      </c>
    </row>
    <row r="28" spans="1:8" ht="19.5" customHeight="1">
      <c r="A28" s="9">
        <v>22</v>
      </c>
      <c r="B28" s="71" t="s">
        <v>170</v>
      </c>
      <c r="C28" s="230">
        <f>леталитет!E28</f>
        <v>0</v>
      </c>
      <c r="D28" s="230">
        <v>0</v>
      </c>
      <c r="E28" s="229">
        <v>0</v>
      </c>
      <c r="F28" s="229">
        <v>0</v>
      </c>
      <c r="G28" s="91"/>
      <c r="H28" s="235">
        <v>0</v>
      </c>
    </row>
    <row r="29" spans="1:8" ht="19.5" customHeight="1">
      <c r="A29" s="9">
        <v>23</v>
      </c>
      <c r="B29" s="71" t="s">
        <v>154</v>
      </c>
      <c r="C29" s="230">
        <f>леталитет!E29</f>
        <v>2</v>
      </c>
      <c r="D29" s="230">
        <v>0</v>
      </c>
      <c r="E29" s="229">
        <v>0</v>
      </c>
      <c r="F29" s="229">
        <v>0</v>
      </c>
      <c r="G29" s="91"/>
      <c r="H29" s="235">
        <f t="shared" si="0"/>
        <v>0</v>
      </c>
    </row>
    <row r="30" spans="1:8" ht="19.5" customHeight="1">
      <c r="A30" s="9">
        <v>24</v>
      </c>
      <c r="B30" s="71" t="s">
        <v>174</v>
      </c>
      <c r="C30" s="230">
        <f>леталитет!E30</f>
        <v>0</v>
      </c>
      <c r="D30" s="229">
        <v>0</v>
      </c>
      <c r="E30" s="229">
        <v>0</v>
      </c>
      <c r="F30" s="229">
        <v>0</v>
      </c>
      <c r="G30" s="91"/>
      <c r="H30" s="235">
        <v>0</v>
      </c>
    </row>
    <row r="31" spans="1:8" ht="19.5" customHeight="1">
      <c r="A31" s="9">
        <v>25</v>
      </c>
      <c r="B31" s="71" t="s">
        <v>45</v>
      </c>
      <c r="C31" s="256">
        <v>0</v>
      </c>
      <c r="D31" s="260">
        <v>0</v>
      </c>
      <c r="E31" s="260">
        <v>0</v>
      </c>
      <c r="F31" s="229">
        <v>0</v>
      </c>
      <c r="G31" s="91"/>
      <c r="H31" s="235">
        <v>0</v>
      </c>
    </row>
    <row r="32" spans="1:8" ht="19.5" customHeight="1" thickBot="1">
      <c r="A32" s="9">
        <v>26</v>
      </c>
      <c r="B32" s="71" t="s">
        <v>158</v>
      </c>
      <c r="C32" s="256">
        <f>леталитет!E32</f>
        <v>86</v>
      </c>
      <c r="D32" s="256">
        <v>0</v>
      </c>
      <c r="E32" s="260">
        <v>0</v>
      </c>
      <c r="F32" s="229">
        <v>0</v>
      </c>
      <c r="G32" s="91"/>
      <c r="H32" s="268">
        <f t="shared" si="0"/>
        <v>0</v>
      </c>
    </row>
    <row r="33" spans="1:8" ht="39" customHeight="1" thickBot="1" thickTop="1">
      <c r="A33" s="618" t="s">
        <v>132</v>
      </c>
      <c r="B33" s="641"/>
      <c r="C33" s="84">
        <f>SUM(C7:C32)</f>
        <v>7648</v>
      </c>
      <c r="D33" s="84">
        <f>SUM(D7:D32)</f>
        <v>925</v>
      </c>
      <c r="E33" s="84">
        <f>SUM(E7:E32)</f>
        <v>610</v>
      </c>
      <c r="F33" s="84">
        <f>SUM(F7:F32)</f>
        <v>694</v>
      </c>
      <c r="G33" s="82">
        <f>E33/F33*100</f>
        <v>87.89625360230548</v>
      </c>
      <c r="H33" s="83">
        <f t="shared" si="0"/>
        <v>12.094665271966527</v>
      </c>
    </row>
    <row r="34" spans="1:8" ht="24.75" customHeight="1">
      <c r="A34" s="617" t="s">
        <v>172</v>
      </c>
      <c r="B34" s="617"/>
      <c r="C34" s="617"/>
      <c r="D34" s="617"/>
      <c r="E34" s="617"/>
      <c r="F34" s="617"/>
      <c r="G34" s="617"/>
      <c r="H34" s="617"/>
    </row>
    <row r="35" spans="1:8" ht="22.5" customHeight="1">
      <c r="A35" s="632"/>
      <c r="B35" s="642"/>
      <c r="C35" s="642"/>
      <c r="D35" s="642"/>
      <c r="E35" s="642"/>
      <c r="F35" s="642"/>
      <c r="G35" s="642"/>
      <c r="H35" s="642"/>
    </row>
    <row r="36" spans="1:8" ht="13.5">
      <c r="A36" s="627" t="s">
        <v>492</v>
      </c>
      <c r="B36" s="627"/>
      <c r="C36" s="627"/>
      <c r="D36" s="627"/>
      <c r="E36" s="627"/>
      <c r="F36" s="627"/>
      <c r="G36" s="627"/>
      <c r="H36" s="627"/>
    </row>
  </sheetData>
  <mergeCells count="14">
    <mergeCell ref="A36:H36"/>
    <mergeCell ref="A33:B33"/>
    <mergeCell ref="A1:H1"/>
    <mergeCell ref="A4:A5"/>
    <mergeCell ref="B4:B5"/>
    <mergeCell ref="C4:C5"/>
    <mergeCell ref="D4:D5"/>
    <mergeCell ref="E4:E5"/>
    <mergeCell ref="G4:G5"/>
    <mergeCell ref="A35:H35"/>
    <mergeCell ref="H4:H5"/>
    <mergeCell ref="A2:H2"/>
    <mergeCell ref="F4:F5"/>
    <mergeCell ref="A34:H34"/>
  </mergeCells>
  <printOptions verticalCentered="1"/>
  <pageMargins left="0.37" right="0.1968503937007874" top="0.5905511811023623" bottom="0.5905511811023623" header="0.5118110236220472" footer="0.5118110236220472"/>
  <pageSetup horizontalDpi="600" verticalDpi="600" orientation="portrait" scale="96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41"/>
  <sheetViews>
    <sheetView zoomScale="85" zoomScaleNormal="85" workbookViewId="0" topLeftCell="A26">
      <selection activeCell="E38" sqref="E38"/>
    </sheetView>
  </sheetViews>
  <sheetFormatPr defaultColWidth="9.140625" defaultRowHeight="12.75"/>
  <cols>
    <col min="1" max="1" width="3.57421875" style="6" customWidth="1"/>
    <col min="2" max="5" width="32.8515625" style="6" customWidth="1"/>
    <col min="6" max="16384" width="9.140625" style="6" customWidth="1"/>
  </cols>
  <sheetData>
    <row r="1" spans="1:5" s="5" customFormat="1" ht="15" customHeight="1">
      <c r="A1" s="767" t="s">
        <v>100</v>
      </c>
      <c r="B1" s="768"/>
      <c r="C1" s="768"/>
      <c r="D1" s="768"/>
      <c r="E1" s="768"/>
    </row>
    <row r="2" spans="2:5" ht="14.25" customHeight="1" thickBot="1">
      <c r="B2" s="2"/>
      <c r="C2" s="2"/>
      <c r="D2" s="2"/>
      <c r="E2" s="25" t="s">
        <v>257</v>
      </c>
    </row>
    <row r="3" spans="1:5" ht="19.5" customHeight="1">
      <c r="A3" s="769" t="s">
        <v>269</v>
      </c>
      <c r="B3" s="771" t="s">
        <v>208</v>
      </c>
      <c r="C3" s="773" t="s">
        <v>206</v>
      </c>
      <c r="D3" s="773" t="s">
        <v>207</v>
      </c>
      <c r="E3" s="775" t="s">
        <v>191</v>
      </c>
    </row>
    <row r="4" spans="1:5" ht="15" customHeight="1" thickBot="1">
      <c r="A4" s="770"/>
      <c r="B4" s="772"/>
      <c r="C4" s="774"/>
      <c r="D4" s="774"/>
      <c r="E4" s="776"/>
    </row>
    <row r="5" spans="1:5" ht="9.75" customHeight="1" thickBot="1" thickTop="1">
      <c r="A5" s="7">
        <v>0</v>
      </c>
      <c r="B5" s="164">
        <v>1</v>
      </c>
      <c r="C5" s="165">
        <v>2</v>
      </c>
      <c r="D5" s="165">
        <v>3</v>
      </c>
      <c r="E5" s="166">
        <v>4</v>
      </c>
    </row>
    <row r="6" spans="1:5" ht="12.75" customHeight="1" thickTop="1">
      <c r="A6" s="777" t="s">
        <v>161</v>
      </c>
      <c r="B6" s="778"/>
      <c r="C6" s="778"/>
      <c r="D6" s="778"/>
      <c r="E6" s="779"/>
    </row>
    <row r="7" spans="1:5" ht="13.5">
      <c r="A7" s="780">
        <v>1</v>
      </c>
      <c r="B7" s="300" t="s">
        <v>213</v>
      </c>
      <c r="C7" s="301">
        <v>10109</v>
      </c>
      <c r="D7" s="302">
        <v>57</v>
      </c>
      <c r="E7" s="303"/>
    </row>
    <row r="8" spans="1:5" ht="13.5">
      <c r="A8" s="781"/>
      <c r="B8" s="304" t="s">
        <v>210</v>
      </c>
      <c r="C8" s="305">
        <v>14418</v>
      </c>
      <c r="D8" s="306">
        <v>180</v>
      </c>
      <c r="E8" s="307"/>
    </row>
    <row r="9" spans="1:5" ht="13.5">
      <c r="A9" s="781"/>
      <c r="B9" s="304" t="s">
        <v>211</v>
      </c>
      <c r="C9" s="305">
        <v>8</v>
      </c>
      <c r="D9" s="306">
        <v>8</v>
      </c>
      <c r="E9" s="307"/>
    </row>
    <row r="10" spans="1:5" ht="13.5">
      <c r="A10" s="781"/>
      <c r="B10" s="304" t="s">
        <v>212</v>
      </c>
      <c r="C10" s="305">
        <v>323</v>
      </c>
      <c r="D10" s="306">
        <v>4</v>
      </c>
      <c r="E10" s="307"/>
    </row>
    <row r="11" spans="1:5" ht="13.5">
      <c r="A11" s="781"/>
      <c r="B11" s="308" t="s">
        <v>209</v>
      </c>
      <c r="C11" s="309">
        <v>18754</v>
      </c>
      <c r="D11" s="310">
        <v>40</v>
      </c>
      <c r="E11" s="324">
        <f>D11/C11*100</f>
        <v>0.21328783192918846</v>
      </c>
    </row>
    <row r="12" spans="1:5" ht="13.5">
      <c r="A12" s="782"/>
      <c r="B12" s="312" t="s">
        <v>148</v>
      </c>
      <c r="C12" s="313">
        <f>C7+C8+C9+C10+C11</f>
        <v>43612</v>
      </c>
      <c r="D12" s="313">
        <f>D7+D8+D9+D10+D11</f>
        <v>289</v>
      </c>
      <c r="E12" s="314">
        <f>D12/C12*100</f>
        <v>0.6626616527561221</v>
      </c>
    </row>
    <row r="13" spans="1:5" ht="13.5">
      <c r="A13" s="783" t="s">
        <v>133</v>
      </c>
      <c r="B13" s="784"/>
      <c r="C13" s="784"/>
      <c r="D13" s="784"/>
      <c r="E13" s="785"/>
    </row>
    <row r="14" spans="1:5" ht="13.5">
      <c r="A14" s="780">
        <v>2</v>
      </c>
      <c r="B14" s="300" t="s">
        <v>213</v>
      </c>
      <c r="C14" s="301">
        <v>4143</v>
      </c>
      <c r="D14" s="302">
        <v>1</v>
      </c>
      <c r="E14" s="323">
        <f aca="true" t="shared" si="0" ref="E14:E19">D14/C14*100</f>
        <v>0.02413709872073377</v>
      </c>
    </row>
    <row r="15" spans="1:5" ht="13.5">
      <c r="A15" s="781"/>
      <c r="B15" s="315" t="s">
        <v>210</v>
      </c>
      <c r="C15" s="305">
        <v>2416</v>
      </c>
      <c r="D15" s="306">
        <v>0</v>
      </c>
      <c r="E15" s="323">
        <f t="shared" si="0"/>
        <v>0</v>
      </c>
    </row>
    <row r="16" spans="1:5" ht="13.5">
      <c r="A16" s="781"/>
      <c r="B16" s="304" t="s">
        <v>211</v>
      </c>
      <c r="C16" s="305">
        <v>643</v>
      </c>
      <c r="D16" s="305">
        <v>7</v>
      </c>
      <c r="E16" s="323">
        <f t="shared" si="0"/>
        <v>1.088646967340591</v>
      </c>
    </row>
    <row r="17" spans="1:5" ht="13.5">
      <c r="A17" s="781"/>
      <c r="B17" s="304" t="s">
        <v>212</v>
      </c>
      <c r="C17" s="305">
        <v>302</v>
      </c>
      <c r="D17" s="306">
        <v>3</v>
      </c>
      <c r="E17" s="323">
        <f t="shared" si="0"/>
        <v>0.9933774834437087</v>
      </c>
    </row>
    <row r="18" spans="1:5" ht="13.5">
      <c r="A18" s="781"/>
      <c r="B18" s="308" t="s">
        <v>209</v>
      </c>
      <c r="C18" s="309">
        <v>542</v>
      </c>
      <c r="D18" s="310">
        <v>2</v>
      </c>
      <c r="E18" s="324">
        <f t="shared" si="0"/>
        <v>0.36900369003690037</v>
      </c>
    </row>
    <row r="19" spans="1:5" ht="13.5">
      <c r="A19" s="782"/>
      <c r="B19" s="312" t="s">
        <v>148</v>
      </c>
      <c r="C19" s="313">
        <f>C14+C15+C16+C17+C18</f>
        <v>8046</v>
      </c>
      <c r="D19" s="313">
        <f>D14+D15+D16+D17+D18</f>
        <v>13</v>
      </c>
      <c r="E19" s="314">
        <f t="shared" si="0"/>
        <v>0.16157096694009446</v>
      </c>
    </row>
    <row r="20" spans="1:5" ht="13.5">
      <c r="A20" s="786" t="s">
        <v>134</v>
      </c>
      <c r="B20" s="787"/>
      <c r="C20" s="787"/>
      <c r="D20" s="787"/>
      <c r="E20" s="788"/>
    </row>
    <row r="21" spans="1:5" ht="13.5">
      <c r="A21" s="780">
        <v>3</v>
      </c>
      <c r="B21" s="300" t="s">
        <v>213</v>
      </c>
      <c r="C21" s="301"/>
      <c r="D21" s="302"/>
      <c r="E21" s="311"/>
    </row>
    <row r="22" spans="1:5" ht="13.5">
      <c r="A22" s="781"/>
      <c r="B22" s="315" t="s">
        <v>210</v>
      </c>
      <c r="C22" s="316"/>
      <c r="D22" s="317"/>
      <c r="E22" s="311"/>
    </row>
    <row r="23" spans="1:5" ht="13.5">
      <c r="A23" s="781"/>
      <c r="B23" s="304" t="s">
        <v>211</v>
      </c>
      <c r="C23" s="316"/>
      <c r="D23" s="317"/>
      <c r="E23" s="311"/>
    </row>
    <row r="24" spans="1:5" ht="13.5">
      <c r="A24" s="781"/>
      <c r="B24" s="304" t="s">
        <v>212</v>
      </c>
      <c r="C24" s="305"/>
      <c r="D24" s="306"/>
      <c r="E24" s="311"/>
    </row>
    <row r="25" spans="1:5" ht="13.5">
      <c r="A25" s="781"/>
      <c r="B25" s="308" t="s">
        <v>209</v>
      </c>
      <c r="C25" s="318">
        <v>4837</v>
      </c>
      <c r="D25" s="319">
        <v>9</v>
      </c>
      <c r="E25" s="324">
        <f>D25/C25*100</f>
        <v>0.18606574322927436</v>
      </c>
    </row>
    <row r="26" spans="1:5" ht="13.5">
      <c r="A26" s="782"/>
      <c r="B26" s="320" t="s">
        <v>148</v>
      </c>
      <c r="C26" s="313">
        <f>C21+C22+C23+C24+C25</f>
        <v>4837</v>
      </c>
      <c r="D26" s="313">
        <f>D21+D22+D23+D24+D25</f>
        <v>9</v>
      </c>
      <c r="E26" s="314">
        <f>D26/C26*100</f>
        <v>0.18606574322927436</v>
      </c>
    </row>
    <row r="27" spans="1:5" s="11" customFormat="1" ht="13.5">
      <c r="A27" s="786" t="s">
        <v>135</v>
      </c>
      <c r="B27" s="787"/>
      <c r="C27" s="787"/>
      <c r="D27" s="787"/>
      <c r="E27" s="788"/>
    </row>
    <row r="28" spans="1:5" s="11" customFormat="1" ht="13.5">
      <c r="A28" s="780">
        <v>4</v>
      </c>
      <c r="B28" s="300" t="s">
        <v>213</v>
      </c>
      <c r="C28" s="301">
        <v>2227</v>
      </c>
      <c r="D28" s="302">
        <v>20</v>
      </c>
      <c r="E28" s="322">
        <f aca="true" t="shared" si="1" ref="E28:E33">D28/C28*100</f>
        <v>0.898069151324652</v>
      </c>
    </row>
    <row r="29" spans="1:5" s="11" customFormat="1" ht="13.5">
      <c r="A29" s="781"/>
      <c r="B29" s="315" t="s">
        <v>210</v>
      </c>
      <c r="C29" s="316">
        <v>744</v>
      </c>
      <c r="D29" s="317">
        <v>23</v>
      </c>
      <c r="E29" s="323">
        <f t="shared" si="1"/>
        <v>3.0913978494623655</v>
      </c>
    </row>
    <row r="30" spans="1:5" s="11" customFormat="1" ht="13.5">
      <c r="A30" s="781"/>
      <c r="B30" s="304" t="s">
        <v>211</v>
      </c>
      <c r="C30" s="316">
        <v>117</v>
      </c>
      <c r="D30" s="317">
        <v>36</v>
      </c>
      <c r="E30" s="323">
        <f t="shared" si="1"/>
        <v>30.76923076923077</v>
      </c>
    </row>
    <row r="31" spans="1:5" s="11" customFormat="1" ht="13.5">
      <c r="A31" s="781"/>
      <c r="B31" s="304" t="s">
        <v>212</v>
      </c>
      <c r="C31" s="305">
        <v>42</v>
      </c>
      <c r="D31" s="306">
        <v>23</v>
      </c>
      <c r="E31" s="323">
        <f t="shared" si="1"/>
        <v>54.761904761904766</v>
      </c>
    </row>
    <row r="32" spans="1:5" s="11" customFormat="1" ht="13.5">
      <c r="A32" s="781"/>
      <c r="B32" s="308" t="s">
        <v>209</v>
      </c>
      <c r="C32" s="318">
        <v>135</v>
      </c>
      <c r="D32" s="319">
        <v>6</v>
      </c>
      <c r="E32" s="324">
        <f t="shared" si="1"/>
        <v>4.444444444444445</v>
      </c>
    </row>
    <row r="33" spans="1:5" s="11" customFormat="1" ht="13.5">
      <c r="A33" s="782"/>
      <c r="B33" s="320" t="s">
        <v>148</v>
      </c>
      <c r="C33" s="313">
        <f>C28+C29+C30+C31+C32</f>
        <v>3265</v>
      </c>
      <c r="D33" s="313">
        <f>D28+D29+D30+D31+D32</f>
        <v>108</v>
      </c>
      <c r="E33" s="314">
        <f t="shared" si="1"/>
        <v>3.30781010719755</v>
      </c>
    </row>
    <row r="34" spans="1:5" s="11" customFormat="1" ht="13.5">
      <c r="A34" s="783" t="s">
        <v>279</v>
      </c>
      <c r="B34" s="784"/>
      <c r="C34" s="784"/>
      <c r="D34" s="784"/>
      <c r="E34" s="785"/>
    </row>
    <row r="35" spans="1:5" s="11" customFormat="1" ht="13.5">
      <c r="A35" s="781">
        <v>5</v>
      </c>
      <c r="B35" s="315" t="s">
        <v>213</v>
      </c>
      <c r="C35" s="316">
        <v>1</v>
      </c>
      <c r="D35" s="317">
        <v>0</v>
      </c>
      <c r="E35" s="325">
        <f aca="true" t="shared" si="2" ref="E35:E40">D35/C35*100</f>
        <v>0</v>
      </c>
    </row>
    <row r="36" spans="1:5" s="11" customFormat="1" ht="13.5">
      <c r="A36" s="781"/>
      <c r="B36" s="315" t="s">
        <v>210</v>
      </c>
      <c r="C36" s="316">
        <v>2176</v>
      </c>
      <c r="D36" s="317">
        <v>2</v>
      </c>
      <c r="E36" s="323">
        <f t="shared" si="2"/>
        <v>0.09191176470588235</v>
      </c>
    </row>
    <row r="37" spans="1:5" s="11" customFormat="1" ht="13.5">
      <c r="A37" s="781"/>
      <c r="B37" s="304" t="s">
        <v>211</v>
      </c>
      <c r="C37" s="316">
        <v>4</v>
      </c>
      <c r="D37" s="317">
        <v>0</v>
      </c>
      <c r="E37" s="323">
        <f t="shared" si="2"/>
        <v>0</v>
      </c>
    </row>
    <row r="38" spans="1:5" s="11" customFormat="1" ht="13.5">
      <c r="A38" s="781"/>
      <c r="B38" s="304" t="s">
        <v>212</v>
      </c>
      <c r="C38" s="305"/>
      <c r="D38" s="306"/>
      <c r="E38" s="323"/>
    </row>
    <row r="39" spans="1:5" s="11" customFormat="1" ht="13.5">
      <c r="A39" s="781"/>
      <c r="B39" s="308" t="s">
        <v>209</v>
      </c>
      <c r="C39" s="318"/>
      <c r="D39" s="319"/>
      <c r="E39" s="323"/>
    </row>
    <row r="40" spans="1:5" s="11" customFormat="1" ht="13.5">
      <c r="A40" s="782"/>
      <c r="B40" s="320" t="s">
        <v>148</v>
      </c>
      <c r="C40" s="313">
        <f>C35+C36+C37+C38+C39</f>
        <v>2181</v>
      </c>
      <c r="D40" s="313">
        <f>D35+D36+D37+D38+D39</f>
        <v>2</v>
      </c>
      <c r="E40" s="314">
        <f t="shared" si="2"/>
        <v>0.09170105456212746</v>
      </c>
    </row>
    <row r="41" spans="1:5" ht="15" customHeight="1">
      <c r="A41" s="719" t="s">
        <v>519</v>
      </c>
      <c r="B41" s="719"/>
      <c r="C41" s="719"/>
      <c r="D41" s="719"/>
      <c r="E41" s="719"/>
    </row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</sheetData>
  <mergeCells count="17">
    <mergeCell ref="A41:E41"/>
    <mergeCell ref="A34:E34"/>
    <mergeCell ref="A35:A40"/>
    <mergeCell ref="A20:E20"/>
    <mergeCell ref="A21:A26"/>
    <mergeCell ref="A27:E27"/>
    <mergeCell ref="A28:A33"/>
    <mergeCell ref="A6:E6"/>
    <mergeCell ref="A7:A12"/>
    <mergeCell ref="A13:E13"/>
    <mergeCell ref="A14:A19"/>
    <mergeCell ref="A1:E1"/>
    <mergeCell ref="A3:A4"/>
    <mergeCell ref="B3:B4"/>
    <mergeCell ref="C3:C4"/>
    <mergeCell ref="D3:D4"/>
    <mergeCell ref="E3:E4"/>
  </mergeCells>
  <printOptions/>
  <pageMargins left="0.5905511811023623" right="0.5905511811023623" top="0.5905511811023623" bottom="0.1968503937007874" header="0.5905511811023623" footer="0.5905511811023623"/>
  <pageSetup horizontalDpi="300" verticalDpi="300" orientation="landscape" paperSize="9" r:id="rId1"/>
  <rowBreaks count="1" manualBreakCount="1">
    <brk id="42" max="25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dimension ref="A1:E50"/>
  <sheetViews>
    <sheetView zoomScale="85" zoomScaleNormal="85" workbookViewId="0" topLeftCell="A27">
      <selection activeCell="E35" sqref="E35"/>
    </sheetView>
  </sheetViews>
  <sheetFormatPr defaultColWidth="9.140625" defaultRowHeight="12.75"/>
  <cols>
    <col min="1" max="1" width="3.57421875" style="6" customWidth="1"/>
    <col min="2" max="5" width="33.00390625" style="6" customWidth="1"/>
    <col min="6" max="16384" width="9.140625" style="6" customWidth="1"/>
  </cols>
  <sheetData>
    <row r="1" spans="1:5" s="5" customFormat="1" ht="15">
      <c r="A1" s="767" t="s">
        <v>101</v>
      </c>
      <c r="B1" s="768"/>
      <c r="C1" s="768"/>
      <c r="D1" s="768"/>
      <c r="E1" s="768"/>
    </row>
    <row r="2" spans="2:5" ht="14.25" thickBot="1">
      <c r="B2" s="2"/>
      <c r="C2" s="2"/>
      <c r="D2" s="2"/>
      <c r="E2" s="25" t="s">
        <v>476</v>
      </c>
    </row>
    <row r="3" spans="1:5" ht="13.5">
      <c r="A3" s="769" t="s">
        <v>269</v>
      </c>
      <c r="B3" s="771" t="s">
        <v>208</v>
      </c>
      <c r="C3" s="773" t="s">
        <v>206</v>
      </c>
      <c r="D3" s="773" t="s">
        <v>207</v>
      </c>
      <c r="E3" s="775" t="s">
        <v>191</v>
      </c>
    </row>
    <row r="4" spans="1:5" ht="14.25" thickBot="1">
      <c r="A4" s="770"/>
      <c r="B4" s="772"/>
      <c r="C4" s="774"/>
      <c r="D4" s="774"/>
      <c r="E4" s="776"/>
    </row>
    <row r="5" spans="1:5" ht="15" thickBot="1" thickTop="1">
      <c r="A5" s="7">
        <v>0</v>
      </c>
      <c r="B5" s="164">
        <v>1</v>
      </c>
      <c r="C5" s="165">
        <v>2</v>
      </c>
      <c r="D5" s="165">
        <v>3</v>
      </c>
      <c r="E5" s="166">
        <v>4</v>
      </c>
    </row>
    <row r="6" spans="1:5" s="11" customFormat="1" ht="14.25" thickTop="1">
      <c r="A6" s="795" t="s">
        <v>163</v>
      </c>
      <c r="B6" s="796"/>
      <c r="C6" s="796"/>
      <c r="D6" s="796"/>
      <c r="E6" s="797"/>
    </row>
    <row r="7" spans="1:5" s="11" customFormat="1" ht="13.5">
      <c r="A7" s="781">
        <v>6</v>
      </c>
      <c r="B7" s="315" t="s">
        <v>213</v>
      </c>
      <c r="C7" s="316"/>
      <c r="D7" s="317"/>
      <c r="E7" s="326"/>
    </row>
    <row r="8" spans="1:5" s="11" customFormat="1" ht="13.5">
      <c r="A8" s="781"/>
      <c r="B8" s="315" t="s">
        <v>210</v>
      </c>
      <c r="C8" s="316"/>
      <c r="D8" s="317"/>
      <c r="E8" s="311"/>
    </row>
    <row r="9" spans="1:5" s="11" customFormat="1" ht="13.5">
      <c r="A9" s="781"/>
      <c r="B9" s="304" t="s">
        <v>211</v>
      </c>
      <c r="C9" s="316"/>
      <c r="D9" s="317"/>
      <c r="E9" s="311"/>
    </row>
    <row r="10" spans="1:5" s="11" customFormat="1" ht="13.5">
      <c r="A10" s="781"/>
      <c r="B10" s="304" t="s">
        <v>212</v>
      </c>
      <c r="C10" s="305"/>
      <c r="D10" s="306"/>
      <c r="E10" s="311"/>
    </row>
    <row r="11" spans="1:5" s="11" customFormat="1" ht="13.5">
      <c r="A11" s="781"/>
      <c r="B11" s="308" t="s">
        <v>209</v>
      </c>
      <c r="C11" s="316">
        <v>4347</v>
      </c>
      <c r="D11" s="317">
        <v>25</v>
      </c>
      <c r="E11" s="311">
        <f>D11/C11*100</f>
        <v>0.5751092707614447</v>
      </c>
    </row>
    <row r="12" spans="1:5" s="11" customFormat="1" ht="13.5">
      <c r="A12" s="782"/>
      <c r="B12" s="320" t="s">
        <v>148</v>
      </c>
      <c r="C12" s="313">
        <f>C7+C8+C9+C10+C11</f>
        <v>4347</v>
      </c>
      <c r="D12" s="313">
        <f>D7+D8+D9+D10+D11</f>
        <v>25</v>
      </c>
      <c r="E12" s="314">
        <f>D12/C12*100</f>
        <v>0.5751092707614447</v>
      </c>
    </row>
    <row r="13" spans="1:5" s="11" customFormat="1" ht="13.5">
      <c r="A13" s="783" t="s">
        <v>345</v>
      </c>
      <c r="B13" s="784"/>
      <c r="C13" s="784"/>
      <c r="D13" s="784"/>
      <c r="E13" s="785"/>
    </row>
    <row r="14" spans="1:5" s="11" customFormat="1" ht="13.5">
      <c r="A14" s="781">
        <v>7</v>
      </c>
      <c r="B14" s="315" t="s">
        <v>213</v>
      </c>
      <c r="C14" s="316"/>
      <c r="D14" s="317"/>
      <c r="E14" s="326"/>
    </row>
    <row r="15" spans="1:5" s="11" customFormat="1" ht="13.5">
      <c r="A15" s="781"/>
      <c r="B15" s="315" t="s">
        <v>210</v>
      </c>
      <c r="C15" s="316"/>
      <c r="D15" s="317"/>
      <c r="E15" s="311"/>
    </row>
    <row r="16" spans="1:5" s="11" customFormat="1" ht="13.5">
      <c r="A16" s="781"/>
      <c r="B16" s="304" t="s">
        <v>211</v>
      </c>
      <c r="C16" s="316"/>
      <c r="D16" s="317"/>
      <c r="E16" s="311"/>
    </row>
    <row r="17" spans="1:5" s="11" customFormat="1" ht="13.5">
      <c r="A17" s="781"/>
      <c r="B17" s="304" t="s">
        <v>212</v>
      </c>
      <c r="C17" s="305"/>
      <c r="D17" s="306"/>
      <c r="E17" s="311"/>
    </row>
    <row r="18" spans="1:5" s="11" customFormat="1" ht="13.5">
      <c r="A18" s="781"/>
      <c r="B18" s="308" t="s">
        <v>209</v>
      </c>
      <c r="C18" s="318">
        <v>4863</v>
      </c>
      <c r="D18" s="319">
        <v>19</v>
      </c>
      <c r="E18" s="311">
        <f>D18/C18*100</f>
        <v>0.39070532593049556</v>
      </c>
    </row>
    <row r="19" spans="1:5" s="11" customFormat="1" ht="13.5">
      <c r="A19" s="782"/>
      <c r="B19" s="320" t="s">
        <v>148</v>
      </c>
      <c r="C19" s="313">
        <f>C14+C15+C16+C17+C18</f>
        <v>4863</v>
      </c>
      <c r="D19" s="313">
        <f>D14+D15+D16+D17+D18</f>
        <v>19</v>
      </c>
      <c r="E19" s="314">
        <f>D19/C19*100</f>
        <v>0.39070532593049556</v>
      </c>
    </row>
    <row r="20" spans="1:5" s="11" customFormat="1" ht="13.5">
      <c r="A20" s="786" t="s">
        <v>346</v>
      </c>
      <c r="B20" s="787"/>
      <c r="C20" s="787"/>
      <c r="D20" s="787"/>
      <c r="E20" s="788"/>
    </row>
    <row r="21" spans="1:5" s="11" customFormat="1" ht="13.5">
      <c r="A21" s="780">
        <v>8</v>
      </c>
      <c r="B21" s="300" t="s">
        <v>213</v>
      </c>
      <c r="C21" s="301">
        <v>3472</v>
      </c>
      <c r="D21" s="302">
        <v>44</v>
      </c>
      <c r="E21" s="303">
        <f>D21/C21*100</f>
        <v>1.2672811059907834</v>
      </c>
    </row>
    <row r="22" spans="1:5" s="11" customFormat="1" ht="13.5">
      <c r="A22" s="781"/>
      <c r="B22" s="315" t="s">
        <v>210</v>
      </c>
      <c r="C22" s="316">
        <v>211</v>
      </c>
      <c r="D22" s="317">
        <v>14</v>
      </c>
      <c r="E22" s="307">
        <f>D22/C22*100</f>
        <v>6.6350710900473935</v>
      </c>
    </row>
    <row r="23" spans="1:5" s="11" customFormat="1" ht="13.5">
      <c r="A23" s="781"/>
      <c r="B23" s="304" t="s">
        <v>211</v>
      </c>
      <c r="C23" s="316"/>
      <c r="D23" s="317"/>
      <c r="E23" s="307"/>
    </row>
    <row r="24" spans="1:5" s="11" customFormat="1" ht="13.5">
      <c r="A24" s="781"/>
      <c r="B24" s="304" t="s">
        <v>212</v>
      </c>
      <c r="C24" s="305"/>
      <c r="D24" s="306"/>
      <c r="E24" s="307"/>
    </row>
    <row r="25" spans="1:5" s="11" customFormat="1" ht="13.5">
      <c r="A25" s="781"/>
      <c r="B25" s="308" t="s">
        <v>209</v>
      </c>
      <c r="C25" s="318"/>
      <c r="D25" s="319"/>
      <c r="E25" s="307"/>
    </row>
    <row r="26" spans="1:5" s="11" customFormat="1" ht="13.5">
      <c r="A26" s="782"/>
      <c r="B26" s="320" t="s">
        <v>148</v>
      </c>
      <c r="C26" s="313">
        <f>C21+C22+C23+C24+C25</f>
        <v>3683</v>
      </c>
      <c r="D26" s="313">
        <f>D21+D22+D23+D24+D25</f>
        <v>58</v>
      </c>
      <c r="E26" s="314">
        <f>D26/C26*100</f>
        <v>1.574803149606299</v>
      </c>
    </row>
    <row r="27" spans="1:5" s="11" customFormat="1" ht="13.5">
      <c r="A27" s="792" t="s">
        <v>378</v>
      </c>
      <c r="B27" s="793"/>
      <c r="C27" s="793"/>
      <c r="D27" s="793"/>
      <c r="E27" s="794"/>
    </row>
    <row r="28" spans="1:5" s="11" customFormat="1" ht="13.5">
      <c r="A28" s="780">
        <v>7</v>
      </c>
      <c r="B28" s="300" t="s">
        <v>213</v>
      </c>
      <c r="C28" s="301">
        <v>6302</v>
      </c>
      <c r="D28" s="302">
        <v>87</v>
      </c>
      <c r="E28" s="327">
        <f>D28/C28*100</f>
        <v>1.3805141225007933</v>
      </c>
    </row>
    <row r="29" spans="1:5" s="11" customFormat="1" ht="13.5">
      <c r="A29" s="781"/>
      <c r="B29" s="315" t="s">
        <v>210</v>
      </c>
      <c r="C29" s="316"/>
      <c r="D29" s="317"/>
      <c r="E29" s="307"/>
    </row>
    <row r="30" spans="1:5" s="11" customFormat="1" ht="13.5">
      <c r="A30" s="781"/>
      <c r="B30" s="304" t="s">
        <v>211</v>
      </c>
      <c r="C30" s="316">
        <v>10</v>
      </c>
      <c r="D30" s="317"/>
      <c r="E30" s="307"/>
    </row>
    <row r="31" spans="1:5" s="11" customFormat="1" ht="13.5">
      <c r="A31" s="781"/>
      <c r="B31" s="304" t="s">
        <v>212</v>
      </c>
      <c r="C31" s="305">
        <v>32</v>
      </c>
      <c r="D31" s="306"/>
      <c r="E31" s="307"/>
    </row>
    <row r="32" spans="1:5" s="11" customFormat="1" ht="13.5">
      <c r="A32" s="781"/>
      <c r="B32" s="308" t="s">
        <v>209</v>
      </c>
      <c r="C32" s="318"/>
      <c r="D32" s="319">
        <v>0</v>
      </c>
      <c r="E32" s="321"/>
    </row>
    <row r="33" spans="1:5" s="11" customFormat="1" ht="13.5">
      <c r="A33" s="782"/>
      <c r="B33" s="320" t="s">
        <v>148</v>
      </c>
      <c r="C33" s="313">
        <f>SUM(C28:C32)</f>
        <v>6344</v>
      </c>
      <c r="D33" s="313">
        <f>D28+D29+D30+D31+D32</f>
        <v>87</v>
      </c>
      <c r="E33" s="314">
        <f>D33/C33*100</f>
        <v>1.371374527112232</v>
      </c>
    </row>
    <row r="34" spans="1:5" s="11" customFormat="1" ht="13.5">
      <c r="A34" s="792" t="s">
        <v>137</v>
      </c>
      <c r="B34" s="793"/>
      <c r="C34" s="793"/>
      <c r="D34" s="793"/>
      <c r="E34" s="794"/>
    </row>
    <row r="35" spans="1:5" s="11" customFormat="1" ht="13.5">
      <c r="A35" s="780">
        <v>7</v>
      </c>
      <c r="B35" s="300" t="s">
        <v>213</v>
      </c>
      <c r="C35" s="301"/>
      <c r="D35" s="302"/>
      <c r="E35" s="327"/>
    </row>
    <row r="36" spans="1:5" s="11" customFormat="1" ht="13.5">
      <c r="A36" s="781"/>
      <c r="B36" s="315" t="s">
        <v>210</v>
      </c>
      <c r="C36" s="316"/>
      <c r="D36" s="317"/>
      <c r="E36" s="307"/>
    </row>
    <row r="37" spans="1:5" s="11" customFormat="1" ht="13.5">
      <c r="A37" s="781"/>
      <c r="B37" s="304" t="s">
        <v>211</v>
      </c>
      <c r="C37" s="316"/>
      <c r="D37" s="317"/>
      <c r="E37" s="307"/>
    </row>
    <row r="38" spans="1:5" s="11" customFormat="1" ht="13.5">
      <c r="A38" s="781"/>
      <c r="B38" s="304" t="s">
        <v>212</v>
      </c>
      <c r="C38" s="305"/>
      <c r="D38" s="306"/>
      <c r="E38" s="307"/>
    </row>
    <row r="39" spans="1:5" s="11" customFormat="1" ht="13.5">
      <c r="A39" s="781"/>
      <c r="B39" s="308" t="s">
        <v>209</v>
      </c>
      <c r="C39" s="318">
        <v>4404</v>
      </c>
      <c r="D39" s="319">
        <v>3</v>
      </c>
      <c r="E39" s="321">
        <f>D39/C39*100</f>
        <v>0.06811989100817438</v>
      </c>
    </row>
    <row r="40" spans="1:5" s="11" customFormat="1" ht="13.5">
      <c r="A40" s="782"/>
      <c r="B40" s="320" t="s">
        <v>148</v>
      </c>
      <c r="C40" s="313">
        <f>SUM(C35:C39)</f>
        <v>4404</v>
      </c>
      <c r="D40" s="313">
        <f>D35+D36+D37+D38+D39</f>
        <v>3</v>
      </c>
      <c r="E40" s="314">
        <f>D40/C40*100</f>
        <v>0.06811989100817438</v>
      </c>
    </row>
    <row r="41" spans="1:5" s="39" customFormat="1" ht="13.5">
      <c r="A41" s="786" t="s">
        <v>347</v>
      </c>
      <c r="B41" s="787"/>
      <c r="C41" s="787"/>
      <c r="D41" s="787"/>
      <c r="E41" s="788"/>
    </row>
    <row r="42" spans="1:5" ht="13.5">
      <c r="A42" s="789">
        <v>9</v>
      </c>
      <c r="B42" s="328" t="s">
        <v>213</v>
      </c>
      <c r="C42" s="329">
        <f>'инфекције оп места 1'!C7+'инфекције оп места 1'!C14+'инфекције оп места 1'!C21+'инфекције оп места 1'!C28+'инфекције оп места 1'!C35+'инфекције оп места 2'!C7+'инфекције оп места 2'!C14+'инфекције оп места 2'!C21+C28+C35</f>
        <v>26254</v>
      </c>
      <c r="D42" s="329">
        <f>'инфекције оп места 1'!D7+'инфекције оп места 1'!D14+'инфекције оп места 1'!D21+'инфекције оп места 1'!D28+'инфекције оп места 1'!D35+'инфекције оп места 2'!D7+'инфекције оп места 2'!D14+'инфекције оп места 2'!D21+D28+D35</f>
        <v>209</v>
      </c>
      <c r="E42" s="330">
        <f aca="true" t="shared" si="0" ref="E42:E47">D42/C42*100</f>
        <v>0.7960691704121278</v>
      </c>
    </row>
    <row r="43" spans="1:5" ht="15" customHeight="1">
      <c r="A43" s="790"/>
      <c r="B43" s="331" t="s">
        <v>210</v>
      </c>
      <c r="C43" s="332">
        <f>'инфекције оп места 1'!C8+'инфекције оп места 1'!C15+'инфекције оп места 1'!C22+'инфекције оп места 1'!C29+'инфекције оп места 1'!C36+'инфекције оп места 2'!C8+'инфекције оп места 2'!C15+'инфекције оп места 2'!C22+C29+C36</f>
        <v>19965</v>
      </c>
      <c r="D43" s="332">
        <f>'инфекције оп места 1'!D8+'инфекције оп места 1'!D15+'инфекције оп места 1'!D22+'инфекције оп места 1'!D29+'инфекције оп места 1'!D36+'инфекције оп места 2'!D8+'инфекције оп места 2'!D15+'инфекције оп места 2'!D22+D29+D36</f>
        <v>219</v>
      </c>
      <c r="E43" s="333">
        <f t="shared" si="0"/>
        <v>1.0969196093163036</v>
      </c>
    </row>
    <row r="44" spans="1:5" ht="15" customHeight="1">
      <c r="A44" s="790"/>
      <c r="B44" s="334" t="s">
        <v>211</v>
      </c>
      <c r="C44" s="332">
        <f>'инфекције оп места 1'!C9+'инфекције оп места 1'!C16+'инфекције оп места 1'!C23+'инфекције оп места 1'!C30+'инфекције оп места 1'!C37+'инфекције оп места 2'!C9+'инфекције оп места 2'!C16+'инфекције оп места 2'!C23+C30+C37</f>
        <v>782</v>
      </c>
      <c r="D44" s="332">
        <f>'инфекције оп места 1'!D9+'инфекције оп места 1'!D16+'инфекције оп места 1'!D23+'инфекције оп места 1'!D30+'инфекције оп места 1'!D37+'инфекције оп места 2'!D9+'инфекције оп места 2'!D16+'инфекције оп места 2'!D23+D30+D37</f>
        <v>51</v>
      </c>
      <c r="E44" s="333">
        <f t="shared" si="0"/>
        <v>6.521739130434782</v>
      </c>
    </row>
    <row r="45" spans="1:5" ht="15" customHeight="1">
      <c r="A45" s="790"/>
      <c r="B45" s="334" t="s">
        <v>212</v>
      </c>
      <c r="C45" s="332">
        <f>'инфекције оп места 1'!C10+'инфекције оп места 1'!C17+'инфекције оп места 1'!C24+'инфекције оп места 1'!C31+'инфекције оп места 1'!C38+'инфекције оп места 2'!C10+'инфекције оп места 2'!C17+'инфекције оп места 2'!C24+C31+C38</f>
        <v>699</v>
      </c>
      <c r="D45" s="332">
        <f>'инфекције оп места 1'!D10+'инфекције оп места 1'!D17+'инфекције оп места 1'!D24+'инфекције оп места 1'!D31+'инфекције оп места 1'!D38+'инфекције оп места 2'!D10+'инфекције оп места 2'!D17+'инфекције оп места 2'!D24+D31+D38</f>
        <v>30</v>
      </c>
      <c r="E45" s="333">
        <f t="shared" si="0"/>
        <v>4.291845493562231</v>
      </c>
    </row>
    <row r="46" spans="1:5" ht="15" customHeight="1">
      <c r="A46" s="790"/>
      <c r="B46" s="335" t="s">
        <v>209</v>
      </c>
      <c r="C46" s="336">
        <f>'инфекције оп места 1'!C11+'инфекције оп места 1'!C18+'инфекције оп места 1'!C25+'инфекције оп места 1'!C32+'инфекције оп места 1'!C39+'инфекције оп места 2'!C11+'инфекције оп места 2'!C18+'инфекције оп места 2'!C25+C32+C39</f>
        <v>37882</v>
      </c>
      <c r="D46" s="336">
        <f>'инфекције оп места 1'!D11+'инфекције оп места 1'!D18+'инфекције оп места 1'!D25+'инфекције оп места 1'!D32+'инфекције оп места 1'!D39+'инфекције оп места 2'!D11+'инфекције оп места 2'!D18+'инфекције оп места 2'!D25+D32+D39</f>
        <v>104</v>
      </c>
      <c r="E46" s="337">
        <f t="shared" si="0"/>
        <v>0.27453671928620454</v>
      </c>
    </row>
    <row r="47" spans="1:5" ht="15" customHeight="1">
      <c r="A47" s="791"/>
      <c r="B47" s="320" t="s">
        <v>348</v>
      </c>
      <c r="C47" s="313">
        <f>C42+C43+C44+C45+C46</f>
        <v>85582</v>
      </c>
      <c r="D47" s="313">
        <f>D42+D43+D44+D45+D46</f>
        <v>613</v>
      </c>
      <c r="E47" s="314">
        <f t="shared" si="0"/>
        <v>0.7162721132948517</v>
      </c>
    </row>
    <row r="48" spans="1:5" ht="15" customHeight="1">
      <c r="A48" s="632" t="s">
        <v>120</v>
      </c>
      <c r="B48" s="626"/>
      <c r="C48" s="626"/>
      <c r="D48" s="626"/>
      <c r="E48" s="626"/>
    </row>
    <row r="49" spans="1:5" ht="15" customHeight="1">
      <c r="A49" s="719" t="s">
        <v>520</v>
      </c>
      <c r="B49" s="719"/>
      <c r="C49" s="719"/>
      <c r="D49" s="719"/>
      <c r="E49" s="719"/>
    </row>
    <row r="50" ht="15" customHeight="1">
      <c r="A50" s="13"/>
    </row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</sheetData>
  <mergeCells count="20">
    <mergeCell ref="A49:E49"/>
    <mergeCell ref="A1:E1"/>
    <mergeCell ref="A3:A4"/>
    <mergeCell ref="B3:B4"/>
    <mergeCell ref="C3:C4"/>
    <mergeCell ref="D3:D4"/>
    <mergeCell ref="E3:E4"/>
    <mergeCell ref="A6:E6"/>
    <mergeCell ref="A7:A12"/>
    <mergeCell ref="A13:E13"/>
    <mergeCell ref="A14:A19"/>
    <mergeCell ref="A48:E48"/>
    <mergeCell ref="A20:E20"/>
    <mergeCell ref="A21:A26"/>
    <mergeCell ref="A41:E41"/>
    <mergeCell ref="A42:A47"/>
    <mergeCell ref="A28:A33"/>
    <mergeCell ref="A27:E27"/>
    <mergeCell ref="A34:E34"/>
    <mergeCell ref="A35:A40"/>
  </mergeCells>
  <printOptions horizontalCentered="1"/>
  <pageMargins left="0.5905511811023623" right="0" top="0.5905511811023623" bottom="0" header="0" footer="0"/>
  <pageSetup horizontalDpi="300" verticalDpi="300" orientation="landscape" paperSize="9" r:id="rId1"/>
  <rowBreaks count="1" manualBreakCount="1">
    <brk id="42" max="255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8">
      <selection activeCell="I26" sqref="I26"/>
    </sheetView>
  </sheetViews>
  <sheetFormatPr defaultColWidth="9.140625" defaultRowHeight="12.75"/>
  <cols>
    <col min="1" max="1" width="3.8515625" style="24" customWidth="1"/>
    <col min="2" max="2" width="38.140625" style="24" customWidth="1"/>
    <col min="3" max="5" width="14.57421875" style="24" customWidth="1"/>
    <col min="6" max="16384" width="9.140625" style="24" customWidth="1"/>
  </cols>
  <sheetData>
    <row r="1" spans="1:5" ht="39.75" customHeight="1">
      <c r="A1" s="644" t="s">
        <v>34</v>
      </c>
      <c r="B1" s="644"/>
      <c r="C1" s="644"/>
      <c r="D1" s="644"/>
      <c r="E1" s="644"/>
    </row>
    <row r="2" spans="1:5" ht="15.75" customHeight="1" thickBot="1">
      <c r="A2" s="167"/>
      <c r="B2" s="154"/>
      <c r="C2" s="155"/>
      <c r="D2" s="155"/>
      <c r="E2" s="132" t="s">
        <v>477</v>
      </c>
    </row>
    <row r="3" spans="1:5" ht="12.75" customHeight="1">
      <c r="A3" s="769" t="s">
        <v>229</v>
      </c>
      <c r="B3" s="798" t="s">
        <v>223</v>
      </c>
      <c r="C3" s="759" t="s">
        <v>410</v>
      </c>
      <c r="D3" s="759" t="s">
        <v>411</v>
      </c>
      <c r="E3" s="761" t="s">
        <v>412</v>
      </c>
    </row>
    <row r="4" spans="1:5" ht="43.5" customHeight="1" thickBot="1">
      <c r="A4" s="770"/>
      <c r="B4" s="799"/>
      <c r="C4" s="800"/>
      <c r="D4" s="760"/>
      <c r="E4" s="762"/>
    </row>
    <row r="5" spans="1:5" ht="15" thickBot="1" thickTop="1">
      <c r="A5" s="34">
        <v>0</v>
      </c>
      <c r="B5" s="75">
        <v>1</v>
      </c>
      <c r="C5" s="35">
        <v>2</v>
      </c>
      <c r="D5" s="35">
        <v>3</v>
      </c>
      <c r="E5" s="37">
        <v>4</v>
      </c>
    </row>
    <row r="6" spans="1:5" ht="24.75" customHeight="1" thickTop="1">
      <c r="A6" s="8">
        <v>1</v>
      </c>
      <c r="B6" s="475" t="s">
        <v>161</v>
      </c>
      <c r="C6" s="231">
        <v>1483</v>
      </c>
      <c r="D6" s="230">
        <v>53</v>
      </c>
      <c r="E6" s="235">
        <f>C6/D6/52</f>
        <v>0.5380986937590712</v>
      </c>
    </row>
    <row r="7" spans="1:5" ht="18.75" customHeight="1">
      <c r="A7" s="9">
        <v>2</v>
      </c>
      <c r="B7" s="476" t="s">
        <v>162</v>
      </c>
      <c r="C7" s="230">
        <v>151</v>
      </c>
      <c r="D7" s="230">
        <v>7</v>
      </c>
      <c r="E7" s="235">
        <v>0.41</v>
      </c>
    </row>
    <row r="8" spans="1:5" ht="18" customHeight="1">
      <c r="A8" s="9">
        <v>3</v>
      </c>
      <c r="B8" s="477" t="s">
        <v>133</v>
      </c>
      <c r="C8" s="230">
        <v>49</v>
      </c>
      <c r="D8" s="230">
        <v>18</v>
      </c>
      <c r="E8" s="235">
        <v>0.05</v>
      </c>
    </row>
    <row r="9" spans="1:5" ht="20.25" customHeight="1">
      <c r="A9" s="8">
        <v>4</v>
      </c>
      <c r="B9" s="477" t="s">
        <v>134</v>
      </c>
      <c r="C9" s="229">
        <v>227</v>
      </c>
      <c r="D9" s="229">
        <v>4</v>
      </c>
      <c r="E9" s="235">
        <v>1.09</v>
      </c>
    </row>
    <row r="10" spans="1:5" ht="17.25" customHeight="1">
      <c r="A10" s="9">
        <v>5</v>
      </c>
      <c r="B10" s="478" t="s">
        <v>135</v>
      </c>
      <c r="C10" s="229">
        <v>802</v>
      </c>
      <c r="D10" s="229">
        <v>4</v>
      </c>
      <c r="E10" s="235">
        <v>3.86</v>
      </c>
    </row>
    <row r="11" spans="1:5" ht="24.75" customHeight="1">
      <c r="A11" s="9">
        <v>6</v>
      </c>
      <c r="B11" s="476" t="s">
        <v>146</v>
      </c>
      <c r="C11" s="230">
        <v>59</v>
      </c>
      <c r="D11" s="230">
        <v>5</v>
      </c>
      <c r="E11" s="235">
        <v>0.23</v>
      </c>
    </row>
    <row r="12" spans="1:5" ht="18" customHeight="1">
      <c r="A12" s="8">
        <v>7</v>
      </c>
      <c r="B12" s="477" t="s">
        <v>136</v>
      </c>
      <c r="C12" s="230">
        <v>730</v>
      </c>
      <c r="D12" s="230">
        <v>2</v>
      </c>
      <c r="E12" s="235">
        <v>7.02</v>
      </c>
    </row>
    <row r="13" spans="1:5" ht="20.25" customHeight="1">
      <c r="A13" s="9">
        <v>8</v>
      </c>
      <c r="B13" s="476" t="s">
        <v>58</v>
      </c>
      <c r="C13" s="230">
        <v>0</v>
      </c>
      <c r="D13" s="230">
        <v>3</v>
      </c>
      <c r="E13" s="235">
        <v>0</v>
      </c>
    </row>
    <row r="14" spans="1:5" ht="24.75" customHeight="1">
      <c r="A14" s="9">
        <v>9</v>
      </c>
      <c r="B14" s="476" t="s">
        <v>155</v>
      </c>
      <c r="C14" s="230">
        <v>122</v>
      </c>
      <c r="D14" s="230">
        <v>6</v>
      </c>
      <c r="E14" s="235">
        <v>0.39</v>
      </c>
    </row>
    <row r="15" spans="1:5" ht="24.75" customHeight="1">
      <c r="A15" s="8">
        <v>10</v>
      </c>
      <c r="B15" s="476" t="s">
        <v>156</v>
      </c>
      <c r="C15" s="230">
        <v>0</v>
      </c>
      <c r="D15" s="230">
        <v>0</v>
      </c>
      <c r="E15" s="235">
        <v>0</v>
      </c>
    </row>
    <row r="16" spans="1:5" ht="24.75" customHeight="1">
      <c r="A16" s="9">
        <v>11</v>
      </c>
      <c r="B16" s="476" t="s">
        <v>163</v>
      </c>
      <c r="C16" s="230">
        <v>9</v>
      </c>
      <c r="D16" s="230">
        <v>3</v>
      </c>
      <c r="E16" s="235">
        <v>0.06</v>
      </c>
    </row>
    <row r="17" spans="1:5" ht="24.75" customHeight="1">
      <c r="A17" s="9">
        <v>12</v>
      </c>
      <c r="B17" s="476" t="s">
        <v>138</v>
      </c>
      <c r="C17" s="230">
        <v>0</v>
      </c>
      <c r="D17" s="230">
        <v>0</v>
      </c>
      <c r="E17" s="235">
        <v>0</v>
      </c>
    </row>
    <row r="18" spans="1:5" ht="20.25" customHeight="1">
      <c r="A18" s="8">
        <v>13</v>
      </c>
      <c r="B18" s="476" t="s">
        <v>139</v>
      </c>
      <c r="C18" s="256">
        <v>0</v>
      </c>
      <c r="D18" s="256">
        <v>0</v>
      </c>
      <c r="E18" s="235">
        <v>0</v>
      </c>
    </row>
    <row r="19" spans="1:5" ht="24.75" customHeight="1">
      <c r="A19" s="9">
        <v>14</v>
      </c>
      <c r="B19" s="475" t="s">
        <v>169</v>
      </c>
      <c r="C19" s="230">
        <v>0</v>
      </c>
      <c r="D19" s="230">
        <v>0</v>
      </c>
      <c r="E19" s="235">
        <v>0</v>
      </c>
    </row>
    <row r="20" spans="1:5" ht="24.75" customHeight="1">
      <c r="A20" s="9">
        <v>15</v>
      </c>
      <c r="B20" s="479" t="s">
        <v>3</v>
      </c>
      <c r="C20" s="230">
        <v>0</v>
      </c>
      <c r="D20" s="230">
        <v>0</v>
      </c>
      <c r="E20" s="235">
        <v>0</v>
      </c>
    </row>
    <row r="21" spans="1:5" ht="24.75" customHeight="1">
      <c r="A21" s="8">
        <v>16</v>
      </c>
      <c r="B21" s="476" t="s">
        <v>160</v>
      </c>
      <c r="C21" s="230">
        <v>196</v>
      </c>
      <c r="D21" s="230">
        <v>11</v>
      </c>
      <c r="E21" s="235">
        <v>0.34</v>
      </c>
    </row>
    <row r="22" spans="1:5" ht="20.25" customHeight="1">
      <c r="A22" s="9">
        <v>17</v>
      </c>
      <c r="B22" s="476" t="s">
        <v>141</v>
      </c>
      <c r="C22" s="230">
        <v>124</v>
      </c>
      <c r="D22" s="230">
        <v>2</v>
      </c>
      <c r="E22" s="235">
        <v>1.19</v>
      </c>
    </row>
    <row r="23" spans="1:5" ht="21" customHeight="1">
      <c r="A23" s="9">
        <v>18</v>
      </c>
      <c r="B23" s="476" t="s">
        <v>159</v>
      </c>
      <c r="C23" s="229">
        <v>2</v>
      </c>
      <c r="D23" s="229">
        <v>1</v>
      </c>
      <c r="E23" s="235">
        <v>0.04</v>
      </c>
    </row>
    <row r="24" spans="1:5" ht="24.75" customHeight="1">
      <c r="A24" s="8">
        <v>19</v>
      </c>
      <c r="B24" s="476" t="s">
        <v>152</v>
      </c>
      <c r="C24" s="230">
        <v>0</v>
      </c>
      <c r="D24" s="230">
        <v>0</v>
      </c>
      <c r="E24" s="235">
        <v>0</v>
      </c>
    </row>
    <row r="25" spans="1:5" ht="24.75" customHeight="1">
      <c r="A25" s="9">
        <v>20</v>
      </c>
      <c r="B25" s="476" t="s">
        <v>157</v>
      </c>
      <c r="C25" s="230">
        <v>252</v>
      </c>
      <c r="D25" s="230">
        <v>1</v>
      </c>
      <c r="E25" s="235">
        <v>4.85</v>
      </c>
    </row>
    <row r="26" spans="1:5" ht="24.75" customHeight="1">
      <c r="A26" s="9">
        <v>21</v>
      </c>
      <c r="B26" s="476" t="s">
        <v>153</v>
      </c>
      <c r="C26" s="230">
        <v>0</v>
      </c>
      <c r="D26" s="230">
        <v>0</v>
      </c>
      <c r="E26" s="235">
        <v>0</v>
      </c>
    </row>
    <row r="27" spans="1:5" ht="24.75" customHeight="1">
      <c r="A27" s="8">
        <v>22</v>
      </c>
      <c r="B27" s="476" t="s">
        <v>154</v>
      </c>
      <c r="C27" s="230">
        <v>9</v>
      </c>
      <c r="D27" s="230">
        <v>3</v>
      </c>
      <c r="E27" s="235">
        <v>0.06</v>
      </c>
    </row>
    <row r="28" spans="1:5" ht="24.75" customHeight="1">
      <c r="A28" s="9">
        <v>23</v>
      </c>
      <c r="B28" s="476" t="s">
        <v>174</v>
      </c>
      <c r="C28" s="230">
        <v>0</v>
      </c>
      <c r="D28" s="230">
        <v>0</v>
      </c>
      <c r="E28" s="235">
        <v>0</v>
      </c>
    </row>
    <row r="29" spans="1:5" ht="24.75" customHeight="1" thickBot="1">
      <c r="A29" s="8">
        <v>24</v>
      </c>
      <c r="B29" s="476" t="s">
        <v>158</v>
      </c>
      <c r="C29" s="256">
        <v>2</v>
      </c>
      <c r="D29" s="256">
        <v>1</v>
      </c>
      <c r="E29" s="258">
        <f>C29/D29/52</f>
        <v>0.038461538461538464</v>
      </c>
    </row>
    <row r="30" spans="1:5" ht="39.75" customHeight="1" thickBot="1" thickTop="1">
      <c r="A30" s="648" t="s">
        <v>348</v>
      </c>
      <c r="B30" s="649"/>
      <c r="C30" s="84">
        <f>SUM(C6:C29)</f>
        <v>4217</v>
      </c>
      <c r="D30" s="84">
        <f>SUM(D6:D29)</f>
        <v>124</v>
      </c>
      <c r="E30" s="83">
        <f>C30/D30/52</f>
        <v>0.654001240694789</v>
      </c>
    </row>
    <row r="31" spans="1:5" ht="33" customHeight="1">
      <c r="A31" s="801" t="s">
        <v>59</v>
      </c>
      <c r="B31" s="802"/>
      <c r="C31" s="802"/>
      <c r="D31" s="802"/>
      <c r="E31" s="802"/>
    </row>
    <row r="32" spans="1:5" ht="13.5">
      <c r="A32" s="719" t="s">
        <v>521</v>
      </c>
      <c r="B32" s="719"/>
      <c r="C32" s="719"/>
      <c r="D32" s="719"/>
      <c r="E32" s="719"/>
    </row>
  </sheetData>
  <mergeCells count="9">
    <mergeCell ref="A1:E1"/>
    <mergeCell ref="A32:E32"/>
    <mergeCell ref="A30:B30"/>
    <mergeCell ref="A3:A4"/>
    <mergeCell ref="B3:B4"/>
    <mergeCell ref="C3:C4"/>
    <mergeCell ref="D3:D4"/>
    <mergeCell ref="E3:E4"/>
    <mergeCell ref="A31:E31"/>
  </mergeCells>
  <printOptions/>
  <pageMargins left="0.7874015748031497" right="0.35433070866141736" top="0.35433070866141736" bottom="0.35433070866141736" header="0.31496062992125984" footer="0.35433070866141736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34"/>
  <sheetViews>
    <sheetView workbookViewId="0" topLeftCell="A23">
      <selection activeCell="C8" sqref="C8"/>
    </sheetView>
  </sheetViews>
  <sheetFormatPr defaultColWidth="9.140625" defaultRowHeight="12.75"/>
  <cols>
    <col min="1" max="1" width="3.00390625" style="6" customWidth="1"/>
    <col min="2" max="2" width="23.421875" style="6" customWidth="1"/>
    <col min="3" max="3" width="6.8515625" style="6" customWidth="1"/>
    <col min="4" max="4" width="6.7109375" style="6" customWidth="1"/>
    <col min="5" max="5" width="7.7109375" style="6" customWidth="1"/>
    <col min="6" max="6" width="6.8515625" style="6" customWidth="1"/>
    <col min="7" max="7" width="6.7109375" style="6" customWidth="1"/>
    <col min="8" max="8" width="7.8515625" style="6" customWidth="1"/>
    <col min="9" max="9" width="6.7109375" style="6" customWidth="1"/>
    <col min="10" max="10" width="7.421875" style="6" customWidth="1"/>
    <col min="11" max="11" width="8.57421875" style="6" customWidth="1"/>
    <col min="12" max="12" width="6.00390625" style="6" customWidth="1"/>
    <col min="13" max="13" width="8.421875" style="6" customWidth="1"/>
    <col min="14" max="16384" width="9.140625" style="6" customWidth="1"/>
  </cols>
  <sheetData>
    <row r="1" spans="1:13" s="5" customFormat="1" ht="28.5" customHeight="1">
      <c r="A1" s="814" t="s">
        <v>52</v>
      </c>
      <c r="B1" s="815"/>
      <c r="C1" s="815"/>
      <c r="D1" s="815"/>
      <c r="E1" s="815"/>
      <c r="F1" s="815"/>
      <c r="G1" s="815"/>
      <c r="H1" s="815"/>
      <c r="I1" s="815"/>
      <c r="J1" s="815"/>
      <c r="K1" s="815"/>
      <c r="L1" s="815"/>
      <c r="M1" s="815"/>
    </row>
    <row r="2" spans="1:13" s="5" customFormat="1" ht="10.5" customHeight="1">
      <c r="A2" s="694" t="s">
        <v>164</v>
      </c>
      <c r="B2" s="695"/>
      <c r="C2" s="695"/>
      <c r="D2" s="695"/>
      <c r="E2" s="695"/>
      <c r="F2" s="695"/>
      <c r="G2" s="695"/>
      <c r="H2" s="695"/>
      <c r="I2" s="695"/>
      <c r="J2" s="695"/>
      <c r="K2" s="695"/>
      <c r="L2" s="695"/>
      <c r="M2" s="695"/>
    </row>
    <row r="3" spans="1:13" ht="7.5" customHeight="1" thickBot="1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812" t="s">
        <v>258</v>
      </c>
      <c r="M3" s="813"/>
    </row>
    <row r="4" spans="1:13" ht="30" customHeight="1">
      <c r="A4" s="816" t="s">
        <v>229</v>
      </c>
      <c r="B4" s="818" t="s">
        <v>231</v>
      </c>
      <c r="C4" s="803" t="s">
        <v>368</v>
      </c>
      <c r="D4" s="803" t="s">
        <v>192</v>
      </c>
      <c r="E4" s="805" t="s">
        <v>369</v>
      </c>
      <c r="F4" s="805" t="s">
        <v>196</v>
      </c>
      <c r="G4" s="803" t="s">
        <v>370</v>
      </c>
      <c r="H4" s="805" t="s">
        <v>371</v>
      </c>
      <c r="I4" s="805" t="s">
        <v>193</v>
      </c>
      <c r="J4" s="805" t="s">
        <v>372</v>
      </c>
      <c r="K4" s="805" t="s">
        <v>373</v>
      </c>
      <c r="L4" s="805" t="s">
        <v>194</v>
      </c>
      <c r="M4" s="808" t="s">
        <v>195</v>
      </c>
    </row>
    <row r="5" spans="1:13" ht="80.25" customHeight="1" thickBot="1">
      <c r="A5" s="817"/>
      <c r="B5" s="819"/>
      <c r="C5" s="804"/>
      <c r="D5" s="820"/>
      <c r="E5" s="807"/>
      <c r="F5" s="807"/>
      <c r="G5" s="804"/>
      <c r="H5" s="806"/>
      <c r="I5" s="807"/>
      <c r="J5" s="807"/>
      <c r="K5" s="629"/>
      <c r="L5" s="807"/>
      <c r="M5" s="809"/>
    </row>
    <row r="6" spans="1:13" s="41" customFormat="1" ht="9.75" customHeight="1" thickBot="1" thickTop="1">
      <c r="A6" s="34">
        <v>0</v>
      </c>
      <c r="B6" s="44">
        <v>1</v>
      </c>
      <c r="C6" s="35">
        <v>2</v>
      </c>
      <c r="D6" s="35">
        <v>3</v>
      </c>
      <c r="E6" s="35">
        <v>4</v>
      </c>
      <c r="F6" s="35">
        <v>5</v>
      </c>
      <c r="G6" s="35">
        <v>6</v>
      </c>
      <c r="H6" s="35">
        <v>7</v>
      </c>
      <c r="I6" s="186">
        <v>8</v>
      </c>
      <c r="J6" s="35">
        <v>9</v>
      </c>
      <c r="K6" s="35">
        <v>10</v>
      </c>
      <c r="L6" s="35">
        <v>11</v>
      </c>
      <c r="M6" s="37">
        <v>12</v>
      </c>
    </row>
    <row r="7" spans="1:16" ht="15.75" customHeight="1" thickTop="1">
      <c r="A7" s="8">
        <v>1</v>
      </c>
      <c r="B7" s="14" t="s">
        <v>161</v>
      </c>
      <c r="C7" s="385">
        <f>'интерна спец'!C7+'хирургија спец'!C7+'гин спец'!C7+'психијатрија спец'!C7</f>
        <v>1095028</v>
      </c>
      <c r="D7" s="385">
        <f>'интерна спец'!D7+'хирургија спец'!D7+'гин спец'!D7+'психијатрија спец'!D7</f>
        <v>531054</v>
      </c>
      <c r="E7" s="385">
        <f>'интерна спец'!E7+'хирургија спец'!E7+'гин спец'!E7+'психијатрија спец'!E7</f>
        <v>55245</v>
      </c>
      <c r="F7" s="385">
        <f>'интерна спец'!F7+'хирургија спец'!F7+'гин спец'!F7+'психијатрија спец'!F7</f>
        <v>857776</v>
      </c>
      <c r="G7" s="385">
        <v>572746</v>
      </c>
      <c r="H7" s="385">
        <f>'интерна спец'!H7+'хирургија спец'!H7+'гин спец'!H7+'психијатрија спец'!H7</f>
        <v>306645</v>
      </c>
      <c r="I7" s="386">
        <f aca="true" t="shared" si="0" ref="I7:I32">F7/E7</f>
        <v>15.526762602950493</v>
      </c>
      <c r="J7" s="387">
        <f>G7/C7*100</f>
        <v>52.30423331640834</v>
      </c>
      <c r="K7" s="388">
        <f>H7/G7*100</f>
        <v>53.539439821491555</v>
      </c>
      <c r="L7" s="389">
        <v>20</v>
      </c>
      <c r="M7" s="390">
        <v>22</v>
      </c>
      <c r="P7" s="140"/>
    </row>
    <row r="8" spans="1:13" ht="21.75" customHeight="1">
      <c r="A8" s="9">
        <v>2</v>
      </c>
      <c r="B8" s="73" t="s">
        <v>162</v>
      </c>
      <c r="C8" s="391">
        <f>'интерна спец'!C8+'хирургија спец'!C8+'педијатрија спец'!C7+'гин спец'!C8+'психијатрија спец'!C8</f>
        <v>240453</v>
      </c>
      <c r="D8" s="391">
        <f>'интерна спец'!D8+'хирургија спец'!D8+'педијатрија спец'!D7+'гин спец'!D8+'психијатрија спец'!D8</f>
        <v>95358</v>
      </c>
      <c r="E8" s="391">
        <f>'интерна спец'!E8+'хирургија спец'!E8+'педијатрија спец'!E7+'гин спец'!E8+'психијатрија спец'!E8</f>
        <v>42402</v>
      </c>
      <c r="F8" s="391">
        <f>'интерна спец'!F8+'хирургија спец'!F8+'педијатрија спец'!F7+'гин спец'!F8+'психијатрија спец'!F8</f>
        <v>822025</v>
      </c>
      <c r="G8" s="391">
        <f>'интерна спец'!G8+'хирургија спец'!G8+'педијатрија спец'!G7+'гин спец'!G8+'психијатрија спец'!G8</f>
        <v>120269</v>
      </c>
      <c r="H8" s="391">
        <f>'интерна спец'!H8+'хирургија спец'!H8+'педијатрија спец'!H7+'гин спец'!H8+'психијатрија спец'!H8</f>
        <v>116945</v>
      </c>
      <c r="I8" s="392">
        <f t="shared" si="0"/>
        <v>19.386467619451913</v>
      </c>
      <c r="J8" s="393">
        <f aca="true" t="shared" si="1" ref="J8:J32">G8/C8*100</f>
        <v>50.01767497182401</v>
      </c>
      <c r="K8" s="393">
        <f aca="true" t="shared" si="2" ref="K8:K32">H8/G8*100</f>
        <v>97.23619552835726</v>
      </c>
      <c r="L8" s="389">
        <v>40</v>
      </c>
      <c r="M8" s="390">
        <v>22</v>
      </c>
    </row>
    <row r="9" spans="1:13" ht="15.75" customHeight="1">
      <c r="A9" s="9">
        <v>3</v>
      </c>
      <c r="B9" s="74" t="s">
        <v>133</v>
      </c>
      <c r="C9" s="389">
        <f>'интерна спец'!C9+'хирургија спец'!C9+'педијатрија спец'!C8+'гин спец'!C9</f>
        <v>231448</v>
      </c>
      <c r="D9" s="389">
        <f>'интерна спец'!D9+'хирургија спец'!D9+'педијатрија спец'!D8+'гин спец'!D9</f>
        <v>95292</v>
      </c>
      <c r="E9" s="389">
        <f>'интерна спец'!E9+'хирургија спец'!E9+'педијатрија спец'!E8+'гин спец'!E9</f>
        <v>25214</v>
      </c>
      <c r="F9" s="389">
        <f>'интерна спец'!F9+'хирургија спец'!F9+'педијатрија спец'!F8+'гин спец'!F9</f>
        <v>347968</v>
      </c>
      <c r="G9" s="389">
        <f>'интерна спец'!G9+'хирургија спец'!G9+'педијатрија спец'!G8+'гин спец'!G9</f>
        <v>111127</v>
      </c>
      <c r="H9" s="389">
        <f>'интерна спец'!H9+'хирургија спец'!H9+'педијатрија спец'!H8+'гин спец'!H9</f>
        <v>94140</v>
      </c>
      <c r="I9" s="392">
        <f t="shared" si="0"/>
        <v>13.800586975489807</v>
      </c>
      <c r="J9" s="393">
        <f t="shared" si="1"/>
        <v>48.013808717292875</v>
      </c>
      <c r="K9" s="393">
        <f t="shared" si="2"/>
        <v>84.71388591431426</v>
      </c>
      <c r="L9" s="389">
        <v>40</v>
      </c>
      <c r="M9" s="390">
        <v>22</v>
      </c>
    </row>
    <row r="10" spans="1:13" ht="15.75" customHeight="1">
      <c r="A10" s="9">
        <v>4</v>
      </c>
      <c r="B10" s="74" t="s">
        <v>134</v>
      </c>
      <c r="C10" s="389">
        <f>'интерна спец'!C10+'хирургија спец'!C10+'педијатрија спец'!C9+'гин спец'!C10</f>
        <v>204514</v>
      </c>
      <c r="D10" s="389">
        <f>'интерна спец'!D10+'хирургија спец'!D10+'педијатрија спец'!D9+'гин спец'!D10</f>
        <v>122966</v>
      </c>
      <c r="E10" s="389">
        <f>'интерна спец'!E10+'хирургија спец'!E10+'педијатрија спец'!E9+'гин спец'!E10</f>
        <v>58890</v>
      </c>
      <c r="F10" s="389">
        <f>'интерна спец'!F10+'хирургија спец'!F10+'педијатрија спец'!F9+'гин спец'!F10</f>
        <v>1135326</v>
      </c>
      <c r="G10" s="389">
        <f>'интерна спец'!G10+'хирургија спец'!G10+'педијатрија спец'!G9+'гин спец'!G10</f>
        <v>132813</v>
      </c>
      <c r="H10" s="389">
        <f>'интерна спец'!H10+'хирургија спец'!H10+'педијатрија спец'!H9+'гин спец'!H10</f>
        <v>101969</v>
      </c>
      <c r="I10" s="392">
        <f t="shared" si="0"/>
        <v>19.27875700458482</v>
      </c>
      <c r="J10" s="393">
        <f t="shared" si="1"/>
        <v>64.94078644982739</v>
      </c>
      <c r="K10" s="393">
        <f t="shared" si="2"/>
        <v>76.77636978307847</v>
      </c>
      <c r="L10" s="389">
        <v>40</v>
      </c>
      <c r="M10" s="390">
        <v>22</v>
      </c>
    </row>
    <row r="11" spans="1:13" ht="15.75" customHeight="1">
      <c r="A11" s="9">
        <v>5</v>
      </c>
      <c r="B11" s="73" t="s">
        <v>135</v>
      </c>
      <c r="C11" s="391">
        <f>'интерна спец'!C11+'хирургија спец'!C11+'психијатрија спец'!C10</f>
        <v>118963</v>
      </c>
      <c r="D11" s="391">
        <f>'интерна спец'!D11+'хирургија спец'!D11+'психијатрија спец'!D10</f>
        <v>46184</v>
      </c>
      <c r="E11" s="391">
        <f>'интерна спец'!E11+'хирургија спец'!E11+'психијатрија спец'!E10</f>
        <v>16864</v>
      </c>
      <c r="F11" s="391">
        <f>'интерна спец'!F11+'хирургија спец'!F11+'психијатрија спец'!F10</f>
        <v>174925</v>
      </c>
      <c r="G11" s="391">
        <f>'интерна спец'!G11+'хирургија спец'!G11+'психијатрија спец'!G10</f>
        <v>55892</v>
      </c>
      <c r="H11" s="391">
        <f>'интерна спец'!H11+'хирургија спец'!H11+'психијатрија спец'!H10</f>
        <v>40810</v>
      </c>
      <c r="I11" s="392">
        <f t="shared" si="0"/>
        <v>10.372687381404175</v>
      </c>
      <c r="J11" s="393">
        <f t="shared" si="1"/>
        <v>46.982675285593004</v>
      </c>
      <c r="K11" s="393">
        <f t="shared" si="2"/>
        <v>73.0158162169899</v>
      </c>
      <c r="L11" s="389">
        <v>34</v>
      </c>
      <c r="M11" s="390">
        <v>22</v>
      </c>
    </row>
    <row r="12" spans="1:13" ht="32.25" customHeight="1">
      <c r="A12" s="9">
        <v>6</v>
      </c>
      <c r="B12" s="73" t="s">
        <v>146</v>
      </c>
      <c r="C12" s="391">
        <f>'интерна спец'!C12+'хирургија спец'!C12</f>
        <v>56886</v>
      </c>
      <c r="D12" s="391">
        <f>'интерна спец'!D12+'хирургија спец'!D12</f>
        <v>20111</v>
      </c>
      <c r="E12" s="391">
        <f>'интерна спец'!E12+'хирургија спец'!E12</f>
        <v>8701</v>
      </c>
      <c r="F12" s="391">
        <f>'интерна спец'!F12+'хирургија спец'!F12</f>
        <v>140307</v>
      </c>
      <c r="G12" s="391">
        <f>'интерна спец'!G12+'хирургија спец'!G12</f>
        <v>24310</v>
      </c>
      <c r="H12" s="391">
        <f>'интерна спец'!H12+'хирургија спец'!H12</f>
        <v>22700</v>
      </c>
      <c r="I12" s="392">
        <f t="shared" si="0"/>
        <v>16.125387886449833</v>
      </c>
      <c r="J12" s="393">
        <f t="shared" si="1"/>
        <v>42.73459199099954</v>
      </c>
      <c r="K12" s="393">
        <f t="shared" si="2"/>
        <v>93.37721102426984</v>
      </c>
      <c r="L12" s="389">
        <v>40</v>
      </c>
      <c r="M12" s="390">
        <v>22</v>
      </c>
    </row>
    <row r="13" spans="1:13" ht="20.25" customHeight="1">
      <c r="A13" s="9">
        <v>7</v>
      </c>
      <c r="B13" s="73" t="s">
        <v>137</v>
      </c>
      <c r="C13" s="391">
        <f>'хирургија спец'!C15+'педијатрија спец'!C11</f>
        <v>168566</v>
      </c>
      <c r="D13" s="391">
        <f>'хирургија спец'!D15+'педијатрија спец'!D11</f>
        <v>125217</v>
      </c>
      <c r="E13" s="391">
        <f>'хирургија спец'!E15+'педијатрија спец'!E11</f>
        <v>35898</v>
      </c>
      <c r="F13" s="391">
        <f>'хирургија спец'!F15+'педијатрија спец'!F11</f>
        <v>407566</v>
      </c>
      <c r="G13" s="391">
        <f>'хирургија спец'!G15+'педијатрија спец'!G11</f>
        <v>125151</v>
      </c>
      <c r="H13" s="391">
        <f>'хирургија спец'!H15+'педијатрија спец'!H11</f>
        <v>114645</v>
      </c>
      <c r="I13" s="392">
        <f t="shared" si="0"/>
        <v>11.353445874421974</v>
      </c>
      <c r="J13" s="393">
        <f t="shared" si="1"/>
        <v>74.24450956895222</v>
      </c>
      <c r="K13" s="393">
        <f t="shared" si="2"/>
        <v>91.60534074837597</v>
      </c>
      <c r="L13" s="389">
        <v>32</v>
      </c>
      <c r="M13" s="390">
        <v>22</v>
      </c>
    </row>
    <row r="14" spans="1:16" ht="30" customHeight="1">
      <c r="A14" s="9">
        <v>8</v>
      </c>
      <c r="B14" s="73" t="s">
        <v>155</v>
      </c>
      <c r="C14" s="391">
        <f>'хирургија спец'!C14+'педијатрија спец'!C10+'гин спец'!C11</f>
        <v>176875</v>
      </c>
      <c r="D14" s="391">
        <f>'хирургија спец'!D14+'педијатрија спец'!D10+'гин спец'!D11</f>
        <v>126577</v>
      </c>
      <c r="E14" s="391">
        <f>'хирургија спец'!E14+'педијатрија спец'!E10+'гин спец'!E11</f>
        <v>0</v>
      </c>
      <c r="F14" s="391">
        <f>'хирургија спец'!F14+'педијатрија спец'!F10+'гин спец'!F11</f>
        <v>0</v>
      </c>
      <c r="G14" s="391">
        <f>'хирургија спец'!G14+'педијатрија спец'!G10+'гин спец'!G11</f>
        <v>0</v>
      </c>
      <c r="H14" s="391"/>
      <c r="I14" s="392"/>
      <c r="J14" s="393">
        <f t="shared" si="1"/>
        <v>0</v>
      </c>
      <c r="K14" s="393"/>
      <c r="L14" s="389"/>
      <c r="M14" s="390"/>
      <c r="P14" s="11"/>
    </row>
    <row r="15" spans="1:13" ht="26.25" customHeight="1">
      <c r="A15" s="9">
        <v>9</v>
      </c>
      <c r="B15" s="73" t="s">
        <v>163</v>
      </c>
      <c r="C15" s="391">
        <v>70534</v>
      </c>
      <c r="D15" s="391">
        <v>33989</v>
      </c>
      <c r="E15" s="391">
        <f>'интерна спец'!E13+'хирургија спец'!E13+'гин спец'!E12</f>
        <v>7123</v>
      </c>
      <c r="F15" s="391">
        <f>'интерна спец'!F13+'хирургија спец'!F13+'гин спец'!F12</f>
        <v>106845</v>
      </c>
      <c r="G15" s="391">
        <f>'интерна спец'!G13+'хирургија спец'!G13+'гин спец'!G12</f>
        <v>43928</v>
      </c>
      <c r="H15" s="391"/>
      <c r="I15" s="392">
        <f t="shared" si="0"/>
        <v>15</v>
      </c>
      <c r="J15" s="393">
        <f t="shared" si="1"/>
        <v>62.2791845067627</v>
      </c>
      <c r="K15" s="393"/>
      <c r="L15" s="389"/>
      <c r="M15" s="390">
        <v>22</v>
      </c>
    </row>
    <row r="16" spans="1:13" ht="22.5" customHeight="1">
      <c r="A16" s="9">
        <v>10</v>
      </c>
      <c r="B16" s="73" t="s">
        <v>138</v>
      </c>
      <c r="C16" s="168">
        <v>64541</v>
      </c>
      <c r="D16" s="169">
        <v>7262</v>
      </c>
      <c r="E16" s="168">
        <v>2136</v>
      </c>
      <c r="F16" s="168">
        <v>14952</v>
      </c>
      <c r="G16" s="168">
        <v>31084</v>
      </c>
      <c r="H16" s="168">
        <v>31084</v>
      </c>
      <c r="I16" s="392">
        <f t="shared" si="0"/>
        <v>7</v>
      </c>
      <c r="J16" s="393">
        <f t="shared" si="1"/>
        <v>48.161633690212426</v>
      </c>
      <c r="K16" s="393">
        <f t="shared" si="2"/>
        <v>100</v>
      </c>
      <c r="L16" s="394">
        <v>35</v>
      </c>
      <c r="M16" s="390">
        <v>22</v>
      </c>
    </row>
    <row r="17" spans="1:13" ht="18" customHeight="1">
      <c r="A17" s="9">
        <v>11</v>
      </c>
      <c r="B17" s="73" t="s">
        <v>139</v>
      </c>
      <c r="C17" s="256">
        <v>57344</v>
      </c>
      <c r="D17" s="260">
        <v>37966</v>
      </c>
      <c r="E17" s="256">
        <v>21198</v>
      </c>
      <c r="F17" s="260">
        <v>498153</v>
      </c>
      <c r="G17" s="260">
        <v>44546</v>
      </c>
      <c r="H17" s="260">
        <v>43855</v>
      </c>
      <c r="I17" s="392">
        <f t="shared" si="0"/>
        <v>23.5</v>
      </c>
      <c r="J17" s="393">
        <f t="shared" si="1"/>
        <v>77.68205915178571</v>
      </c>
      <c r="K17" s="393">
        <f t="shared" si="2"/>
        <v>98.44879450455709</v>
      </c>
      <c r="L17" s="389">
        <v>20</v>
      </c>
      <c r="M17" s="396">
        <v>22</v>
      </c>
    </row>
    <row r="18" spans="1:13" ht="27.75" customHeight="1">
      <c r="A18" s="9">
        <v>12</v>
      </c>
      <c r="B18" s="73" t="s">
        <v>160</v>
      </c>
      <c r="C18" s="168">
        <v>111879</v>
      </c>
      <c r="D18" s="169">
        <v>30850</v>
      </c>
      <c r="E18" s="168">
        <v>19270</v>
      </c>
      <c r="F18" s="168">
        <v>231240</v>
      </c>
      <c r="G18" s="168">
        <v>64528</v>
      </c>
      <c r="H18" s="168">
        <v>60341</v>
      </c>
      <c r="I18" s="392">
        <f t="shared" si="0"/>
        <v>12</v>
      </c>
      <c r="J18" s="393">
        <f t="shared" si="1"/>
        <v>57.67659703787127</v>
      </c>
      <c r="K18" s="393">
        <f t="shared" si="2"/>
        <v>93.51134391272005</v>
      </c>
      <c r="L18" s="389">
        <v>38</v>
      </c>
      <c r="M18" s="390">
        <v>26</v>
      </c>
    </row>
    <row r="19" spans="1:13" ht="20.25" customHeight="1">
      <c r="A19" s="9">
        <v>13</v>
      </c>
      <c r="B19" s="73" t="s">
        <v>141</v>
      </c>
      <c r="C19" s="230">
        <v>2981</v>
      </c>
      <c r="D19" s="229">
        <v>849</v>
      </c>
      <c r="E19" s="230">
        <v>816</v>
      </c>
      <c r="F19" s="229">
        <v>25470</v>
      </c>
      <c r="G19" s="229">
        <v>2813</v>
      </c>
      <c r="H19" s="229">
        <v>2784</v>
      </c>
      <c r="I19" s="392">
        <f t="shared" si="0"/>
        <v>31.21323529411765</v>
      </c>
      <c r="J19" s="393">
        <f t="shared" si="1"/>
        <v>94.36430727943643</v>
      </c>
      <c r="K19" s="393">
        <f t="shared" si="2"/>
        <v>98.96907216494846</v>
      </c>
      <c r="L19" s="389">
        <v>15</v>
      </c>
      <c r="M19" s="390">
        <v>22</v>
      </c>
    </row>
    <row r="20" spans="1:13" ht="30" customHeight="1">
      <c r="A20" s="9">
        <v>14</v>
      </c>
      <c r="B20" s="73" t="s">
        <v>159</v>
      </c>
      <c r="C20" s="389">
        <v>20233</v>
      </c>
      <c r="D20" s="389">
        <v>13828</v>
      </c>
      <c r="E20" s="389">
        <v>9134</v>
      </c>
      <c r="F20" s="389">
        <v>27402</v>
      </c>
      <c r="G20" s="389">
        <v>12625</v>
      </c>
      <c r="H20" s="389">
        <v>12165</v>
      </c>
      <c r="I20" s="392">
        <f t="shared" si="0"/>
        <v>3</v>
      </c>
      <c r="J20" s="393">
        <f t="shared" si="1"/>
        <v>62.3980625710473</v>
      </c>
      <c r="K20" s="393">
        <f t="shared" si="2"/>
        <v>96.35643564356435</v>
      </c>
      <c r="L20" s="389">
        <v>40</v>
      </c>
      <c r="M20" s="398">
        <v>22</v>
      </c>
    </row>
    <row r="21" spans="1:13" ht="25.5" customHeight="1">
      <c r="A21" s="9">
        <v>15</v>
      </c>
      <c r="B21" s="73" t="s">
        <v>152</v>
      </c>
      <c r="C21" s="399">
        <v>32288</v>
      </c>
      <c r="D21" s="400">
        <v>435</v>
      </c>
      <c r="E21" s="399">
        <v>0</v>
      </c>
      <c r="F21" s="389">
        <v>0</v>
      </c>
      <c r="G21" s="389">
        <v>29060</v>
      </c>
      <c r="H21" s="389">
        <v>23250</v>
      </c>
      <c r="I21" s="392"/>
      <c r="J21" s="393">
        <f t="shared" si="1"/>
        <v>90.00247770069376</v>
      </c>
      <c r="K21" s="393">
        <f t="shared" si="2"/>
        <v>80.00688231245698</v>
      </c>
      <c r="L21" s="389">
        <v>40</v>
      </c>
      <c r="M21" s="390">
        <v>22</v>
      </c>
    </row>
    <row r="22" spans="1:13" ht="18" customHeight="1">
      <c r="A22" s="9">
        <v>16</v>
      </c>
      <c r="B22" s="73" t="s">
        <v>142</v>
      </c>
      <c r="C22" s="168">
        <v>16749</v>
      </c>
      <c r="D22" s="169">
        <v>9737</v>
      </c>
      <c r="E22" s="168">
        <v>6662</v>
      </c>
      <c r="F22" s="168">
        <v>50071</v>
      </c>
      <c r="G22" s="168">
        <v>13510</v>
      </c>
      <c r="H22" s="168">
        <v>12159</v>
      </c>
      <c r="I22" s="392">
        <f t="shared" si="0"/>
        <v>7.515911137796458</v>
      </c>
      <c r="J22" s="393">
        <f t="shared" si="1"/>
        <v>80.6615320317631</v>
      </c>
      <c r="K22" s="393">
        <f t="shared" si="2"/>
        <v>90</v>
      </c>
      <c r="L22" s="389">
        <v>40</v>
      </c>
      <c r="M22" s="390">
        <v>22</v>
      </c>
    </row>
    <row r="23" spans="1:17" ht="34.5" customHeight="1">
      <c r="A23" s="9">
        <v>17</v>
      </c>
      <c r="B23" s="73" t="s">
        <v>234</v>
      </c>
      <c r="C23" s="397">
        <v>17834</v>
      </c>
      <c r="D23" s="394">
        <v>10237</v>
      </c>
      <c r="E23" s="397">
        <v>10237</v>
      </c>
      <c r="F23" s="394">
        <v>73706</v>
      </c>
      <c r="G23" s="394">
        <v>13977</v>
      </c>
      <c r="H23" s="394">
        <v>13977</v>
      </c>
      <c r="I23" s="392">
        <f t="shared" si="0"/>
        <v>7.1999609260525546</v>
      </c>
      <c r="J23" s="393">
        <f t="shared" si="1"/>
        <v>78.37277111136032</v>
      </c>
      <c r="K23" s="393">
        <f t="shared" si="2"/>
        <v>100</v>
      </c>
      <c r="L23" s="389">
        <v>40</v>
      </c>
      <c r="M23" s="390">
        <v>22</v>
      </c>
      <c r="Q23" s="140"/>
    </row>
    <row r="24" spans="1:13" ht="33.75" customHeight="1">
      <c r="A24" s="9">
        <v>18</v>
      </c>
      <c r="B24" s="73" t="s">
        <v>264</v>
      </c>
      <c r="C24" s="389">
        <v>11653</v>
      </c>
      <c r="D24" s="389">
        <v>2800</v>
      </c>
      <c r="E24" s="389">
        <v>2500</v>
      </c>
      <c r="F24" s="389">
        <v>35000</v>
      </c>
      <c r="G24" s="389">
        <v>11000</v>
      </c>
      <c r="H24" s="389"/>
      <c r="I24" s="392">
        <f t="shared" si="0"/>
        <v>14</v>
      </c>
      <c r="J24" s="393">
        <f t="shared" si="1"/>
        <v>94.3962928001373</v>
      </c>
      <c r="K24" s="393"/>
      <c r="L24" s="389">
        <v>40</v>
      </c>
      <c r="M24" s="390">
        <v>22</v>
      </c>
    </row>
    <row r="25" spans="1:13" ht="30" customHeight="1">
      <c r="A25" s="9">
        <v>19</v>
      </c>
      <c r="B25" s="73" t="s">
        <v>232</v>
      </c>
      <c r="C25" s="397">
        <v>973</v>
      </c>
      <c r="D25" s="394">
        <v>826</v>
      </c>
      <c r="E25" s="397">
        <v>0</v>
      </c>
      <c r="F25" s="394">
        <v>0</v>
      </c>
      <c r="G25" s="394">
        <v>0</v>
      </c>
      <c r="H25" s="394">
        <v>0</v>
      </c>
      <c r="I25" s="392"/>
      <c r="J25" s="393">
        <f t="shared" si="1"/>
        <v>0</v>
      </c>
      <c r="K25" s="393"/>
      <c r="L25" s="389"/>
      <c r="M25" s="390"/>
    </row>
    <row r="26" spans="1:13" ht="43.5" customHeight="1">
      <c r="A26" s="9">
        <v>20</v>
      </c>
      <c r="B26" s="73" t="s">
        <v>449</v>
      </c>
      <c r="C26" s="168">
        <v>8708</v>
      </c>
      <c r="D26" s="168">
        <v>4076</v>
      </c>
      <c r="E26" s="168">
        <v>1123</v>
      </c>
      <c r="F26" s="168">
        <v>32355</v>
      </c>
      <c r="G26" s="168">
        <v>1123</v>
      </c>
      <c r="H26" s="168">
        <v>1123</v>
      </c>
      <c r="I26" s="392">
        <f t="shared" si="0"/>
        <v>28.811219946571683</v>
      </c>
      <c r="J26" s="393">
        <f t="shared" si="1"/>
        <v>12.896187413872301</v>
      </c>
      <c r="K26" s="393">
        <f t="shared" si="2"/>
        <v>100</v>
      </c>
      <c r="L26" s="389">
        <v>7</v>
      </c>
      <c r="M26" s="390">
        <v>20</v>
      </c>
    </row>
    <row r="27" spans="1:13" ht="32.25" customHeight="1">
      <c r="A27" s="9">
        <v>21</v>
      </c>
      <c r="B27" s="96" t="s">
        <v>158</v>
      </c>
      <c r="C27" s="399">
        <v>12925</v>
      </c>
      <c r="D27" s="400">
        <v>5607</v>
      </c>
      <c r="E27" s="399">
        <v>3968</v>
      </c>
      <c r="F27" s="399">
        <v>34964</v>
      </c>
      <c r="G27" s="401">
        <v>9069</v>
      </c>
      <c r="H27" s="399">
        <v>5114</v>
      </c>
      <c r="I27" s="392">
        <f t="shared" si="0"/>
        <v>8.81149193548387</v>
      </c>
      <c r="J27" s="393">
        <f t="shared" si="1"/>
        <v>70.16634429400386</v>
      </c>
      <c r="K27" s="393">
        <f t="shared" si="2"/>
        <v>56.389899658176205</v>
      </c>
      <c r="L27" s="389">
        <v>35</v>
      </c>
      <c r="M27" s="398">
        <v>22</v>
      </c>
    </row>
    <row r="28" spans="1:13" ht="27.75" customHeight="1">
      <c r="A28" s="9">
        <v>22</v>
      </c>
      <c r="B28" s="74" t="s">
        <v>136</v>
      </c>
      <c r="C28" s="229">
        <v>77109</v>
      </c>
      <c r="D28" s="229">
        <v>37861</v>
      </c>
      <c r="E28" s="230">
        <v>0</v>
      </c>
      <c r="F28" s="229">
        <v>0</v>
      </c>
      <c r="G28" s="394">
        <v>0</v>
      </c>
      <c r="H28" s="395">
        <v>0</v>
      </c>
      <c r="I28" s="392"/>
      <c r="J28" s="393">
        <f t="shared" si="1"/>
        <v>0</v>
      </c>
      <c r="K28" s="393"/>
      <c r="L28" s="389"/>
      <c r="M28" s="390"/>
    </row>
    <row r="29" spans="1:13" ht="33" customHeight="1">
      <c r="A29" s="9">
        <v>23</v>
      </c>
      <c r="B29" s="73" t="s">
        <v>1</v>
      </c>
      <c r="C29" s="399">
        <v>34322</v>
      </c>
      <c r="D29" s="385"/>
      <c r="E29" s="402">
        <v>0</v>
      </c>
      <c r="F29" s="402">
        <v>0</v>
      </c>
      <c r="G29" s="389">
        <v>0</v>
      </c>
      <c r="H29" s="389">
        <v>0</v>
      </c>
      <c r="I29" s="392"/>
      <c r="J29" s="393">
        <f t="shared" si="1"/>
        <v>0</v>
      </c>
      <c r="K29" s="393"/>
      <c r="L29" s="389">
        <v>36</v>
      </c>
      <c r="M29" s="390"/>
    </row>
    <row r="30" spans="1:13" ht="33" customHeight="1">
      <c r="A30" s="9">
        <v>24</v>
      </c>
      <c r="B30" s="73" t="s">
        <v>344</v>
      </c>
      <c r="C30" s="168">
        <v>21472</v>
      </c>
      <c r="D30" s="168">
        <v>4300</v>
      </c>
      <c r="E30" s="402">
        <v>0</v>
      </c>
      <c r="F30" s="401">
        <v>0</v>
      </c>
      <c r="G30" s="401">
        <v>0</v>
      </c>
      <c r="H30" s="402">
        <v>0</v>
      </c>
      <c r="I30" s="392"/>
      <c r="J30" s="393">
        <f t="shared" si="1"/>
        <v>0</v>
      </c>
      <c r="K30" s="393"/>
      <c r="L30" s="389"/>
      <c r="M30" s="390"/>
    </row>
    <row r="31" spans="1:13" ht="31.5" customHeight="1" thickBot="1">
      <c r="A31" s="64">
        <v>25</v>
      </c>
      <c r="B31" s="14" t="s">
        <v>169</v>
      </c>
      <c r="C31" s="403">
        <v>3194</v>
      </c>
      <c r="D31" s="404">
        <v>1000</v>
      </c>
      <c r="E31" s="403">
        <v>935</v>
      </c>
      <c r="F31" s="403">
        <v>9350</v>
      </c>
      <c r="G31" s="403">
        <v>2950</v>
      </c>
      <c r="H31" s="403">
        <v>2950</v>
      </c>
      <c r="I31" s="405">
        <f t="shared" si="0"/>
        <v>10</v>
      </c>
      <c r="J31" s="406">
        <f t="shared" si="1"/>
        <v>92.3606762680025</v>
      </c>
      <c r="K31" s="407">
        <f t="shared" si="2"/>
        <v>100</v>
      </c>
      <c r="L31" s="401"/>
      <c r="M31" s="408">
        <v>22</v>
      </c>
    </row>
    <row r="32" spans="1:14" s="11" customFormat="1" ht="18" customHeight="1" thickBot="1" thickTop="1">
      <c r="A32" s="702" t="s">
        <v>132</v>
      </c>
      <c r="B32" s="713"/>
      <c r="C32" s="409">
        <f aca="true" t="shared" si="3" ref="C32:H32">SUM(C7:C31)</f>
        <v>2857472</v>
      </c>
      <c r="D32" s="410">
        <f t="shared" si="3"/>
        <v>1364382</v>
      </c>
      <c r="E32" s="410">
        <f t="shared" si="3"/>
        <v>328316</v>
      </c>
      <c r="F32" s="410">
        <f t="shared" si="3"/>
        <v>5025401</v>
      </c>
      <c r="G32" s="410">
        <f t="shared" si="3"/>
        <v>1422521</v>
      </c>
      <c r="H32" s="409">
        <f t="shared" si="3"/>
        <v>1006656</v>
      </c>
      <c r="I32" s="411">
        <f t="shared" si="0"/>
        <v>15.30659791176793</v>
      </c>
      <c r="J32" s="411">
        <f t="shared" si="1"/>
        <v>49.78250005599355</v>
      </c>
      <c r="K32" s="411">
        <f t="shared" si="2"/>
        <v>70.76563368836031</v>
      </c>
      <c r="L32" s="412"/>
      <c r="M32" s="413"/>
      <c r="N32" s="58"/>
    </row>
    <row r="33" spans="1:13" s="11" customFormat="1" ht="25.5" customHeight="1">
      <c r="A33" s="810" t="s">
        <v>60</v>
      </c>
      <c r="B33" s="811"/>
      <c r="C33" s="811"/>
      <c r="D33" s="811"/>
      <c r="E33" s="811"/>
      <c r="F33" s="811"/>
      <c r="G33" s="811"/>
      <c r="H33" s="811"/>
      <c r="I33" s="811"/>
      <c r="J33" s="811"/>
      <c r="K33" s="811"/>
      <c r="L33" s="811"/>
      <c r="M33" s="811"/>
    </row>
    <row r="34" spans="1:13" ht="12" customHeight="1">
      <c r="A34" s="719" t="s">
        <v>522</v>
      </c>
      <c r="B34" s="719"/>
      <c r="C34" s="719"/>
      <c r="D34" s="719"/>
      <c r="E34" s="719"/>
      <c r="F34" s="719"/>
      <c r="G34" s="719"/>
      <c r="H34" s="719"/>
      <c r="I34" s="719"/>
      <c r="J34" s="719"/>
      <c r="K34" s="719"/>
      <c r="L34" s="719"/>
      <c r="M34" s="719"/>
    </row>
  </sheetData>
  <mergeCells count="19">
    <mergeCell ref="A33:M33"/>
    <mergeCell ref="A34:M34"/>
    <mergeCell ref="L3:M3"/>
    <mergeCell ref="A1:M1"/>
    <mergeCell ref="A4:A5"/>
    <mergeCell ref="B4:B5"/>
    <mergeCell ref="D4:D5"/>
    <mergeCell ref="E4:E5"/>
    <mergeCell ref="F4:F5"/>
    <mergeCell ref="A2:M2"/>
    <mergeCell ref="I4:I5"/>
    <mergeCell ref="J4:J5"/>
    <mergeCell ref="L4:L5"/>
    <mergeCell ref="M4:M5"/>
    <mergeCell ref="K4:K5"/>
    <mergeCell ref="A32:B32"/>
    <mergeCell ref="C4:C5"/>
    <mergeCell ref="G4:G5"/>
    <mergeCell ref="H4:H5"/>
  </mergeCells>
  <printOptions horizontalCentered="1" verticalCentered="1"/>
  <pageMargins left="0.35433070866141736" right="0" top="0" bottom="0" header="0" footer="0"/>
  <pageSetup horizontalDpi="600" verticalDpi="600" orientation="portrait" paperSize="9" scale="94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11">
      <selection activeCell="A22" sqref="A22:M22"/>
    </sheetView>
  </sheetViews>
  <sheetFormatPr defaultColWidth="9.140625" defaultRowHeight="12.75"/>
  <cols>
    <col min="1" max="1" width="4.140625" style="6" customWidth="1"/>
    <col min="2" max="2" width="29.140625" style="6" customWidth="1"/>
    <col min="3" max="3" width="7.7109375" style="6" customWidth="1"/>
    <col min="4" max="4" width="8.28125" style="6" customWidth="1"/>
    <col min="5" max="5" width="8.8515625" style="6" customWidth="1"/>
    <col min="6" max="6" width="8.57421875" style="6" customWidth="1"/>
    <col min="7" max="7" width="9.421875" style="6" customWidth="1"/>
    <col min="8" max="8" width="11.421875" style="6" customWidth="1"/>
    <col min="9" max="9" width="8.8515625" style="6" customWidth="1"/>
    <col min="10" max="10" width="8.7109375" style="6" customWidth="1"/>
    <col min="11" max="11" width="10.57421875" style="6" customWidth="1"/>
    <col min="12" max="12" width="7.140625" style="6" customWidth="1"/>
    <col min="13" max="13" width="10.28125" style="6" customWidth="1"/>
    <col min="14" max="16384" width="9.140625" style="6" customWidth="1"/>
  </cols>
  <sheetData>
    <row r="1" spans="1:13" s="5" customFormat="1" ht="30" customHeight="1">
      <c r="A1" s="665" t="s">
        <v>52</v>
      </c>
      <c r="B1" s="695"/>
      <c r="C1" s="695"/>
      <c r="D1" s="695"/>
      <c r="E1" s="695"/>
      <c r="F1" s="695"/>
      <c r="G1" s="695"/>
      <c r="H1" s="695"/>
      <c r="I1" s="695"/>
      <c r="J1" s="821"/>
      <c r="K1" s="821"/>
      <c r="L1" s="821"/>
      <c r="M1" s="821"/>
    </row>
    <row r="2" spans="1:13" s="5" customFormat="1" ht="13.5" customHeight="1">
      <c r="A2" s="694" t="s">
        <v>64</v>
      </c>
      <c r="B2" s="694"/>
      <c r="C2" s="694"/>
      <c r="D2" s="694"/>
      <c r="E2" s="694"/>
      <c r="F2" s="694"/>
      <c r="G2" s="694"/>
      <c r="H2" s="694"/>
      <c r="I2" s="694"/>
      <c r="J2" s="694"/>
      <c r="K2" s="694"/>
      <c r="L2" s="694"/>
      <c r="M2" s="694"/>
    </row>
    <row r="3" spans="1:13" ht="9.75" customHeight="1" thickBot="1">
      <c r="A3" s="3"/>
      <c r="B3" s="2"/>
      <c r="C3" s="2"/>
      <c r="D3" s="2"/>
      <c r="E3" s="2"/>
      <c r="F3" s="2"/>
      <c r="G3" s="2"/>
      <c r="H3" s="2"/>
      <c r="I3" s="4"/>
      <c r="L3" s="812" t="s">
        <v>259</v>
      </c>
      <c r="M3" s="813"/>
    </row>
    <row r="4" spans="1:13" ht="49.5" customHeight="1">
      <c r="A4" s="824" t="s">
        <v>229</v>
      </c>
      <c r="B4" s="818" t="s">
        <v>231</v>
      </c>
      <c r="C4" s="803" t="s">
        <v>368</v>
      </c>
      <c r="D4" s="803" t="s">
        <v>192</v>
      </c>
      <c r="E4" s="805" t="s">
        <v>369</v>
      </c>
      <c r="F4" s="805" t="s">
        <v>196</v>
      </c>
      <c r="G4" s="803" t="s">
        <v>370</v>
      </c>
      <c r="H4" s="805" t="s">
        <v>371</v>
      </c>
      <c r="I4" s="805" t="s">
        <v>193</v>
      </c>
      <c r="J4" s="805" t="s">
        <v>372</v>
      </c>
      <c r="K4" s="805" t="s">
        <v>373</v>
      </c>
      <c r="L4" s="805" t="s">
        <v>194</v>
      </c>
      <c r="M4" s="808" t="s">
        <v>195</v>
      </c>
    </row>
    <row r="5" spans="1:13" ht="69" customHeight="1" thickBot="1">
      <c r="A5" s="825"/>
      <c r="B5" s="819"/>
      <c r="C5" s="804"/>
      <c r="D5" s="820"/>
      <c r="E5" s="807"/>
      <c r="F5" s="807"/>
      <c r="G5" s="804"/>
      <c r="H5" s="806"/>
      <c r="I5" s="807"/>
      <c r="J5" s="807"/>
      <c r="K5" s="629"/>
      <c r="L5" s="807"/>
      <c r="M5" s="809"/>
    </row>
    <row r="6" spans="1:13" s="41" customFormat="1" ht="9.75" customHeight="1" thickBot="1" thickTop="1">
      <c r="A6" s="34">
        <v>0</v>
      </c>
      <c r="B6" s="44">
        <v>1</v>
      </c>
      <c r="C6" s="35">
        <v>2</v>
      </c>
      <c r="D6" s="35">
        <v>3</v>
      </c>
      <c r="E6" s="35">
        <v>4</v>
      </c>
      <c r="F6" s="35">
        <v>5</v>
      </c>
      <c r="G6" s="35">
        <v>6</v>
      </c>
      <c r="H6" s="35">
        <v>7</v>
      </c>
      <c r="I6" s="35">
        <v>8</v>
      </c>
      <c r="J6" s="35">
        <v>9</v>
      </c>
      <c r="K6" s="35">
        <v>10</v>
      </c>
      <c r="L6" s="35">
        <v>11</v>
      </c>
      <c r="M6" s="37">
        <v>12</v>
      </c>
    </row>
    <row r="7" spans="1:13" ht="20.25" customHeight="1" thickTop="1">
      <c r="A7" s="8">
        <v>1</v>
      </c>
      <c r="B7" s="14" t="s">
        <v>161</v>
      </c>
      <c r="C7" s="168">
        <v>523437</v>
      </c>
      <c r="D7" s="169">
        <v>228274</v>
      </c>
      <c r="E7" s="168">
        <v>39076</v>
      </c>
      <c r="F7" s="170">
        <v>604090</v>
      </c>
      <c r="G7" s="171">
        <v>306478</v>
      </c>
      <c r="H7" s="168">
        <v>173088</v>
      </c>
      <c r="I7" s="90">
        <f aca="true" t="shared" si="0" ref="I7:I21">F7/E7</f>
        <v>15.459361244753813</v>
      </c>
      <c r="J7" s="90">
        <f>G7/C7*100</f>
        <v>58.55107682490921</v>
      </c>
      <c r="K7" s="91">
        <f aca="true" t="shared" si="1" ref="K7:K21">H7/G7*100</f>
        <v>56.4764844458656</v>
      </c>
      <c r="L7" s="173">
        <v>20</v>
      </c>
      <c r="M7" s="174">
        <v>22</v>
      </c>
    </row>
    <row r="8" spans="1:13" ht="20.25" customHeight="1">
      <c r="A8" s="9">
        <v>2</v>
      </c>
      <c r="B8" s="73" t="s">
        <v>162</v>
      </c>
      <c r="C8" s="168">
        <v>48409</v>
      </c>
      <c r="D8" s="169">
        <v>28380</v>
      </c>
      <c r="E8" s="168">
        <v>18580</v>
      </c>
      <c r="F8" s="168">
        <v>435307</v>
      </c>
      <c r="G8" s="168">
        <v>39353</v>
      </c>
      <c r="H8" s="168">
        <v>38321</v>
      </c>
      <c r="I8" s="175">
        <f t="shared" si="0"/>
        <v>23.428794402583424</v>
      </c>
      <c r="J8" s="91">
        <f aca="true" t="shared" si="2" ref="J8:J21">G8/C8*100</f>
        <v>81.29273482203723</v>
      </c>
      <c r="K8" s="91">
        <f t="shared" si="1"/>
        <v>97.37758239524305</v>
      </c>
      <c r="L8" s="168">
        <v>40</v>
      </c>
      <c r="M8" s="176">
        <v>22</v>
      </c>
    </row>
    <row r="9" spans="1:13" ht="20.25" customHeight="1">
      <c r="A9" s="9">
        <v>3</v>
      </c>
      <c r="B9" s="74" t="s">
        <v>133</v>
      </c>
      <c r="C9" s="168">
        <v>99298</v>
      </c>
      <c r="D9" s="169">
        <v>41792</v>
      </c>
      <c r="E9" s="168">
        <v>16418</v>
      </c>
      <c r="F9" s="168">
        <v>224526</v>
      </c>
      <c r="G9" s="168">
        <v>65992</v>
      </c>
      <c r="H9" s="168">
        <v>63839</v>
      </c>
      <c r="I9" s="175">
        <f t="shared" si="0"/>
        <v>13.675599951272993</v>
      </c>
      <c r="J9" s="91">
        <f t="shared" si="2"/>
        <v>66.45853894338255</v>
      </c>
      <c r="K9" s="91">
        <f t="shared" si="1"/>
        <v>96.73748333131289</v>
      </c>
      <c r="L9" s="168">
        <v>40</v>
      </c>
      <c r="M9" s="176">
        <v>22</v>
      </c>
    </row>
    <row r="10" spans="1:13" ht="20.25" customHeight="1">
      <c r="A10" s="9">
        <v>4</v>
      </c>
      <c r="B10" s="74" t="s">
        <v>134</v>
      </c>
      <c r="C10" s="168">
        <v>121433</v>
      </c>
      <c r="D10" s="168">
        <v>70972</v>
      </c>
      <c r="E10" s="168">
        <v>40973</v>
      </c>
      <c r="F10" s="168">
        <v>841999</v>
      </c>
      <c r="G10" s="168">
        <v>99164</v>
      </c>
      <c r="H10" s="168">
        <v>84409</v>
      </c>
      <c r="I10" s="175">
        <f t="shared" si="0"/>
        <v>20.550093964317966</v>
      </c>
      <c r="J10" s="91">
        <f t="shared" si="2"/>
        <v>81.66149234557328</v>
      </c>
      <c r="K10" s="91">
        <f t="shared" si="1"/>
        <v>85.12060828526481</v>
      </c>
      <c r="L10" s="168">
        <v>40</v>
      </c>
      <c r="M10" s="176">
        <v>22</v>
      </c>
    </row>
    <row r="11" spans="1:13" ht="20.25" customHeight="1">
      <c r="A11" s="9">
        <v>5</v>
      </c>
      <c r="B11" s="73" t="s">
        <v>135</v>
      </c>
      <c r="C11" s="168">
        <v>82440</v>
      </c>
      <c r="D11" s="177">
        <v>24246</v>
      </c>
      <c r="E11" s="178">
        <v>13676</v>
      </c>
      <c r="F11" s="168">
        <v>146552</v>
      </c>
      <c r="G11" s="168">
        <v>46650</v>
      </c>
      <c r="H11" s="178">
        <v>35701</v>
      </c>
      <c r="I11" s="175">
        <f t="shared" si="0"/>
        <v>10.71599883006727</v>
      </c>
      <c r="J11" s="91">
        <f t="shared" si="2"/>
        <v>56.58660844250364</v>
      </c>
      <c r="K11" s="91">
        <f t="shared" si="1"/>
        <v>76.52947481243301</v>
      </c>
      <c r="L11" s="168">
        <v>25</v>
      </c>
      <c r="M11" s="176">
        <v>22</v>
      </c>
    </row>
    <row r="12" spans="1:13" ht="24.75" customHeight="1">
      <c r="A12" s="9">
        <v>6</v>
      </c>
      <c r="B12" s="73" t="s">
        <v>146</v>
      </c>
      <c r="C12" s="168">
        <v>44273</v>
      </c>
      <c r="D12" s="169">
        <v>16158</v>
      </c>
      <c r="E12" s="168">
        <v>7354</v>
      </c>
      <c r="F12" s="168">
        <v>134616</v>
      </c>
      <c r="G12" s="168">
        <v>20042</v>
      </c>
      <c r="H12" s="168">
        <v>18900</v>
      </c>
      <c r="I12" s="175">
        <f t="shared" si="0"/>
        <v>18.305140059831384</v>
      </c>
      <c r="J12" s="91">
        <f t="shared" si="2"/>
        <v>45.26912565220337</v>
      </c>
      <c r="K12" s="91">
        <f t="shared" si="1"/>
        <v>94.3019658716695</v>
      </c>
      <c r="L12" s="168">
        <v>40</v>
      </c>
      <c r="M12" s="176">
        <v>22</v>
      </c>
    </row>
    <row r="13" spans="1:13" ht="24.75" customHeight="1">
      <c r="A13" s="9">
        <v>7</v>
      </c>
      <c r="B13" s="73" t="s">
        <v>487</v>
      </c>
      <c r="C13" s="179">
        <v>26440</v>
      </c>
      <c r="D13" s="180">
        <v>10175</v>
      </c>
      <c r="E13" s="179">
        <v>0</v>
      </c>
      <c r="F13" s="168">
        <v>0</v>
      </c>
      <c r="G13" s="168">
        <v>16265</v>
      </c>
      <c r="H13" s="168"/>
      <c r="I13" s="175"/>
      <c r="J13" s="91">
        <f t="shared" si="2"/>
        <v>61.516641452344935</v>
      </c>
      <c r="K13" s="91"/>
      <c r="L13" s="168">
        <v>30</v>
      </c>
      <c r="M13" s="176">
        <v>22</v>
      </c>
    </row>
    <row r="14" spans="1:13" ht="24.75" customHeight="1">
      <c r="A14" s="9">
        <v>8</v>
      </c>
      <c r="B14" s="73" t="s">
        <v>139</v>
      </c>
      <c r="C14" s="256">
        <v>57344</v>
      </c>
      <c r="D14" s="260">
        <v>37966</v>
      </c>
      <c r="E14" s="256">
        <v>21198</v>
      </c>
      <c r="F14" s="260">
        <v>498153</v>
      </c>
      <c r="G14" s="260">
        <v>44546</v>
      </c>
      <c r="H14" s="260">
        <v>43855</v>
      </c>
      <c r="I14" s="175">
        <f t="shared" si="0"/>
        <v>23.5</v>
      </c>
      <c r="J14" s="91">
        <f t="shared" si="2"/>
        <v>77.68205915178571</v>
      </c>
      <c r="K14" s="91">
        <f t="shared" si="1"/>
        <v>98.44879450455709</v>
      </c>
      <c r="L14" s="168">
        <v>25</v>
      </c>
      <c r="M14" s="176">
        <v>22</v>
      </c>
    </row>
    <row r="15" spans="1:13" ht="24.75" customHeight="1">
      <c r="A15" s="9">
        <v>9</v>
      </c>
      <c r="B15" s="73" t="s">
        <v>159</v>
      </c>
      <c r="C15" s="389">
        <v>20233</v>
      </c>
      <c r="D15" s="389">
        <v>13828</v>
      </c>
      <c r="E15" s="389">
        <v>9134</v>
      </c>
      <c r="F15" s="389">
        <v>27402</v>
      </c>
      <c r="G15" s="389">
        <v>12625</v>
      </c>
      <c r="H15" s="389">
        <v>12165</v>
      </c>
      <c r="I15" s="175">
        <f t="shared" si="0"/>
        <v>3</v>
      </c>
      <c r="J15" s="91">
        <f t="shared" si="2"/>
        <v>62.3980625710473</v>
      </c>
      <c r="K15" s="91">
        <f t="shared" si="1"/>
        <v>96.35643564356435</v>
      </c>
      <c r="L15" s="168">
        <v>40</v>
      </c>
      <c r="M15" s="176">
        <v>22</v>
      </c>
    </row>
    <row r="16" spans="1:13" ht="24.75" customHeight="1">
      <c r="A16" s="9">
        <v>10</v>
      </c>
      <c r="B16" s="73" t="s">
        <v>142</v>
      </c>
      <c r="C16" s="168">
        <v>16749</v>
      </c>
      <c r="D16" s="169">
        <v>9737</v>
      </c>
      <c r="E16" s="168">
        <v>6662</v>
      </c>
      <c r="F16" s="168">
        <v>50071</v>
      </c>
      <c r="G16" s="168">
        <v>13510</v>
      </c>
      <c r="H16" s="168">
        <v>12159</v>
      </c>
      <c r="I16" s="175">
        <f t="shared" si="0"/>
        <v>7.515911137796458</v>
      </c>
      <c r="J16" s="91">
        <f t="shared" si="2"/>
        <v>80.6615320317631</v>
      </c>
      <c r="K16" s="91">
        <f t="shared" si="1"/>
        <v>90</v>
      </c>
      <c r="L16" s="168">
        <v>40</v>
      </c>
      <c r="M16" s="176">
        <v>22</v>
      </c>
    </row>
    <row r="17" spans="1:13" ht="24.75" customHeight="1">
      <c r="A17" s="9">
        <v>11</v>
      </c>
      <c r="B17" s="73" t="s">
        <v>157</v>
      </c>
      <c r="C17" s="397">
        <v>17834</v>
      </c>
      <c r="D17" s="394">
        <v>10237</v>
      </c>
      <c r="E17" s="397">
        <v>10237</v>
      </c>
      <c r="F17" s="394">
        <v>73706</v>
      </c>
      <c r="G17" s="394">
        <v>13977</v>
      </c>
      <c r="H17" s="394">
        <v>13977</v>
      </c>
      <c r="I17" s="175">
        <f t="shared" si="0"/>
        <v>7.1999609260525546</v>
      </c>
      <c r="J17" s="91">
        <f t="shared" si="2"/>
        <v>78.37277111136032</v>
      </c>
      <c r="K17" s="91">
        <f t="shared" si="1"/>
        <v>100</v>
      </c>
      <c r="L17" s="168">
        <v>40</v>
      </c>
      <c r="M17" s="176">
        <v>22</v>
      </c>
    </row>
    <row r="18" spans="1:13" ht="30" customHeight="1">
      <c r="A18" s="9">
        <v>12</v>
      </c>
      <c r="B18" s="73" t="s">
        <v>154</v>
      </c>
      <c r="C18" s="397">
        <v>973</v>
      </c>
      <c r="D18" s="394">
        <v>826</v>
      </c>
      <c r="E18" s="397">
        <v>0</v>
      </c>
      <c r="F18" s="394">
        <v>0</v>
      </c>
      <c r="G18" s="394">
        <v>0</v>
      </c>
      <c r="H18" s="394"/>
      <c r="I18" s="175"/>
      <c r="J18" s="91">
        <f t="shared" si="2"/>
        <v>0</v>
      </c>
      <c r="K18" s="91"/>
      <c r="L18" s="168"/>
      <c r="M18" s="176"/>
    </row>
    <row r="19" spans="1:13" ht="24.75" customHeight="1">
      <c r="A19" s="10">
        <v>13</v>
      </c>
      <c r="B19" s="96" t="s">
        <v>158</v>
      </c>
      <c r="C19" s="399">
        <v>12925</v>
      </c>
      <c r="D19" s="400">
        <v>5607</v>
      </c>
      <c r="E19" s="399">
        <v>3968</v>
      </c>
      <c r="F19" s="399">
        <v>34964</v>
      </c>
      <c r="G19" s="401">
        <v>9069</v>
      </c>
      <c r="H19" s="399">
        <v>5114</v>
      </c>
      <c r="I19" s="175">
        <f t="shared" si="0"/>
        <v>8.81149193548387</v>
      </c>
      <c r="J19" s="91">
        <f t="shared" si="2"/>
        <v>70.16634429400386</v>
      </c>
      <c r="K19" s="91">
        <f t="shared" si="1"/>
        <v>56.389899658176205</v>
      </c>
      <c r="L19" s="168">
        <v>35</v>
      </c>
      <c r="M19" s="176">
        <v>22</v>
      </c>
    </row>
    <row r="20" spans="1:13" ht="36.75" customHeight="1" thickBot="1">
      <c r="A20" s="38">
        <v>14</v>
      </c>
      <c r="B20" s="219" t="s">
        <v>486</v>
      </c>
      <c r="C20" s="403">
        <v>3194</v>
      </c>
      <c r="D20" s="404">
        <v>1000</v>
      </c>
      <c r="E20" s="403">
        <v>935</v>
      </c>
      <c r="F20" s="403">
        <v>9350</v>
      </c>
      <c r="G20" s="403">
        <v>2950</v>
      </c>
      <c r="H20" s="403">
        <v>2950</v>
      </c>
      <c r="I20" s="182">
        <f t="shared" si="0"/>
        <v>10</v>
      </c>
      <c r="J20" s="92">
        <f t="shared" si="2"/>
        <v>92.3606762680025</v>
      </c>
      <c r="K20" s="91">
        <f t="shared" si="1"/>
        <v>100</v>
      </c>
      <c r="L20" s="179"/>
      <c r="M20" s="183"/>
    </row>
    <row r="21" spans="1:13" ht="21" customHeight="1" thickBot="1" thickTop="1">
      <c r="A21" s="702" t="s">
        <v>132</v>
      </c>
      <c r="B21" s="713"/>
      <c r="C21" s="87">
        <f aca="true" t="shared" si="3" ref="C21:H21">SUM(C7:C20)</f>
        <v>1074982</v>
      </c>
      <c r="D21" s="87">
        <f t="shared" si="3"/>
        <v>499198</v>
      </c>
      <c r="E21" s="87">
        <f t="shared" si="3"/>
        <v>188211</v>
      </c>
      <c r="F21" s="184">
        <f t="shared" si="3"/>
        <v>3080736</v>
      </c>
      <c r="G21" s="87">
        <f t="shared" si="3"/>
        <v>690621</v>
      </c>
      <c r="H21" s="87">
        <f t="shared" si="3"/>
        <v>504478</v>
      </c>
      <c r="I21" s="82">
        <f t="shared" si="0"/>
        <v>16.368522562443214</v>
      </c>
      <c r="J21" s="82">
        <f t="shared" si="2"/>
        <v>64.24488968187374</v>
      </c>
      <c r="K21" s="82">
        <f t="shared" si="1"/>
        <v>73.0470113130067</v>
      </c>
      <c r="L21" s="187"/>
      <c r="M21" s="188"/>
    </row>
    <row r="22" spans="1:13" ht="26.25" customHeight="1">
      <c r="A22" s="822" t="s">
        <v>61</v>
      </c>
      <c r="B22" s="823"/>
      <c r="C22" s="823"/>
      <c r="D22" s="823"/>
      <c r="E22" s="823"/>
      <c r="F22" s="823"/>
      <c r="G22" s="823"/>
      <c r="H22" s="823"/>
      <c r="I22" s="823"/>
      <c r="J22" s="823"/>
      <c r="K22" s="823"/>
      <c r="L22" s="823"/>
      <c r="M22" s="823"/>
    </row>
    <row r="23" spans="1:13" s="39" customFormat="1" ht="21" customHeight="1">
      <c r="A23" s="681" t="s">
        <v>523</v>
      </c>
      <c r="B23" s="681"/>
      <c r="C23" s="681"/>
      <c r="D23" s="681"/>
      <c r="E23" s="681"/>
      <c r="F23" s="681"/>
      <c r="G23" s="681"/>
      <c r="H23" s="681"/>
      <c r="I23" s="681"/>
      <c r="J23" s="681"/>
      <c r="K23" s="681"/>
      <c r="L23" s="681"/>
      <c r="M23" s="681"/>
    </row>
  </sheetData>
  <mergeCells count="19">
    <mergeCell ref="A22:M22"/>
    <mergeCell ref="A23:M23"/>
    <mergeCell ref="I4:I5"/>
    <mergeCell ref="A4:A5"/>
    <mergeCell ref="B4:B5"/>
    <mergeCell ref="C4:C5"/>
    <mergeCell ref="D4:D5"/>
    <mergeCell ref="E4:E5"/>
    <mergeCell ref="F4:F5"/>
    <mergeCell ref="G4:G5"/>
    <mergeCell ref="H4:H5"/>
    <mergeCell ref="A21:B21"/>
    <mergeCell ref="L3:M3"/>
    <mergeCell ref="A1:M1"/>
    <mergeCell ref="J4:J5"/>
    <mergeCell ref="K4:K5"/>
    <mergeCell ref="L4:L5"/>
    <mergeCell ref="M4:M5"/>
    <mergeCell ref="A2:M2"/>
  </mergeCells>
  <printOptions horizontalCentered="1"/>
  <pageMargins left="0.3937007874015748" right="0" top="0.5511811023622047" bottom="0" header="0.1968503937007874" footer="0.1968503937007874"/>
  <pageSetup horizontalDpi="600" verticalDpi="60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6">
      <selection activeCell="N17" sqref="N17"/>
    </sheetView>
  </sheetViews>
  <sheetFormatPr defaultColWidth="9.140625" defaultRowHeight="12.75"/>
  <cols>
    <col min="1" max="1" width="3.8515625" style="6" customWidth="1"/>
    <col min="2" max="2" width="24.00390625" style="6" customWidth="1"/>
    <col min="3" max="3" width="8.421875" style="6" customWidth="1"/>
    <col min="4" max="4" width="7.7109375" style="6" customWidth="1"/>
    <col min="5" max="5" width="10.7109375" style="6" customWidth="1"/>
    <col min="6" max="6" width="8.7109375" style="6" customWidth="1"/>
    <col min="7" max="7" width="7.7109375" style="6" customWidth="1"/>
    <col min="8" max="8" width="11.421875" style="6" customWidth="1"/>
    <col min="9" max="9" width="8.421875" style="6" customWidth="1"/>
    <col min="10" max="10" width="9.140625" style="6" customWidth="1"/>
    <col min="11" max="11" width="10.421875" style="6" customWidth="1"/>
    <col min="12" max="12" width="9.140625" style="6" customWidth="1"/>
    <col min="13" max="13" width="10.57421875" style="6" customWidth="1"/>
    <col min="14" max="16384" width="9.140625" style="6" customWidth="1"/>
  </cols>
  <sheetData>
    <row r="1" spans="1:13" s="5" customFormat="1" ht="27.75" customHeight="1">
      <c r="A1" s="665" t="s">
        <v>52</v>
      </c>
      <c r="B1" s="695"/>
      <c r="C1" s="695"/>
      <c r="D1" s="695"/>
      <c r="E1" s="695"/>
      <c r="F1" s="695"/>
      <c r="G1" s="695"/>
      <c r="H1" s="695"/>
      <c r="I1" s="695"/>
      <c r="J1" s="821"/>
      <c r="K1" s="821"/>
      <c r="L1" s="821"/>
      <c r="M1" s="821"/>
    </row>
    <row r="2" spans="1:13" s="5" customFormat="1" ht="12.75" customHeight="1">
      <c r="A2" s="694" t="s">
        <v>176</v>
      </c>
      <c r="B2" s="695"/>
      <c r="C2" s="695"/>
      <c r="D2" s="695"/>
      <c r="E2" s="695"/>
      <c r="F2" s="695"/>
      <c r="G2" s="695"/>
      <c r="H2" s="695"/>
      <c r="I2" s="695"/>
      <c r="J2" s="821"/>
      <c r="K2" s="821"/>
      <c r="L2" s="821"/>
      <c r="M2" s="821"/>
    </row>
    <row r="3" spans="1:13" ht="9.75" customHeight="1" thickBot="1">
      <c r="A3" s="51"/>
      <c r="B3" s="52"/>
      <c r="C3" s="52"/>
      <c r="D3" s="52"/>
      <c r="E3" s="52"/>
      <c r="F3" s="52"/>
      <c r="G3" s="52"/>
      <c r="H3" s="52"/>
      <c r="I3" s="4"/>
      <c r="L3" s="812" t="s">
        <v>354</v>
      </c>
      <c r="M3" s="812"/>
    </row>
    <row r="4" spans="1:13" ht="39.75" customHeight="1">
      <c r="A4" s="816" t="s">
        <v>229</v>
      </c>
      <c r="B4" s="818" t="s">
        <v>231</v>
      </c>
      <c r="C4" s="803" t="s">
        <v>368</v>
      </c>
      <c r="D4" s="803" t="s">
        <v>192</v>
      </c>
      <c r="E4" s="805" t="s">
        <v>369</v>
      </c>
      <c r="F4" s="805" t="s">
        <v>196</v>
      </c>
      <c r="G4" s="803" t="s">
        <v>370</v>
      </c>
      <c r="H4" s="805" t="s">
        <v>371</v>
      </c>
      <c r="I4" s="805" t="s">
        <v>193</v>
      </c>
      <c r="J4" s="805" t="s">
        <v>372</v>
      </c>
      <c r="K4" s="805" t="s">
        <v>373</v>
      </c>
      <c r="L4" s="805" t="s">
        <v>194</v>
      </c>
      <c r="M4" s="808" t="s">
        <v>195</v>
      </c>
    </row>
    <row r="5" spans="1:13" ht="87" customHeight="1" thickBot="1">
      <c r="A5" s="817"/>
      <c r="B5" s="819"/>
      <c r="C5" s="804"/>
      <c r="D5" s="820"/>
      <c r="E5" s="807"/>
      <c r="F5" s="807"/>
      <c r="G5" s="804"/>
      <c r="H5" s="806"/>
      <c r="I5" s="807"/>
      <c r="J5" s="807"/>
      <c r="K5" s="629"/>
      <c r="L5" s="807"/>
      <c r="M5" s="809"/>
    </row>
    <row r="6" spans="1:13" s="41" customFormat="1" ht="9.75" customHeight="1" thickBot="1" thickTop="1">
      <c r="A6" s="34">
        <v>0</v>
      </c>
      <c r="B6" s="44">
        <v>1</v>
      </c>
      <c r="C6" s="35">
        <v>2</v>
      </c>
      <c r="D6" s="35">
        <v>3</v>
      </c>
      <c r="E6" s="35">
        <v>4</v>
      </c>
      <c r="F6" s="35">
        <v>5</v>
      </c>
      <c r="G6" s="35">
        <v>6</v>
      </c>
      <c r="H6" s="35">
        <v>7</v>
      </c>
      <c r="I6" s="35">
        <v>8</v>
      </c>
      <c r="J6" s="35">
        <v>9</v>
      </c>
      <c r="K6" s="35">
        <v>10</v>
      </c>
      <c r="L6" s="35">
        <v>11</v>
      </c>
      <c r="M6" s="37">
        <v>12</v>
      </c>
    </row>
    <row r="7" spans="1:13" ht="24.75" customHeight="1" thickTop="1">
      <c r="A7" s="520">
        <v>1</v>
      </c>
      <c r="B7" s="14" t="s">
        <v>161</v>
      </c>
      <c r="C7" s="168">
        <v>466670</v>
      </c>
      <c r="D7" s="169">
        <v>263542</v>
      </c>
      <c r="E7" s="168">
        <v>16169</v>
      </c>
      <c r="F7" s="170">
        <v>253686</v>
      </c>
      <c r="G7" s="171">
        <v>207030</v>
      </c>
      <c r="H7" s="168">
        <v>90340</v>
      </c>
      <c r="I7" s="172">
        <f aca="true" t="shared" si="0" ref="I7:I17">F7/E7</f>
        <v>15.689653039767457</v>
      </c>
      <c r="J7" s="90">
        <f>G7/C7*100</f>
        <v>44.3632545481818</v>
      </c>
      <c r="K7" s="91">
        <f aca="true" t="shared" si="1" ref="K7:K17">H7/G7*100</f>
        <v>43.63618799207844</v>
      </c>
      <c r="L7" s="173">
        <v>20</v>
      </c>
      <c r="M7" s="174">
        <v>22</v>
      </c>
    </row>
    <row r="8" spans="1:13" ht="30" customHeight="1">
      <c r="A8" s="521">
        <v>2</v>
      </c>
      <c r="B8" s="73" t="s">
        <v>162</v>
      </c>
      <c r="C8" s="168">
        <v>111923</v>
      </c>
      <c r="D8" s="169">
        <v>39427</v>
      </c>
      <c r="E8" s="168">
        <v>14992</v>
      </c>
      <c r="F8" s="168">
        <v>349415</v>
      </c>
      <c r="G8" s="168">
        <v>37844</v>
      </c>
      <c r="H8" s="168">
        <v>37538</v>
      </c>
      <c r="I8" s="175">
        <f t="shared" si="0"/>
        <v>23.306763607257203</v>
      </c>
      <c r="J8" s="91">
        <f aca="true" t="shared" si="2" ref="J8:J17">G8/C8*100</f>
        <v>33.81253182991878</v>
      </c>
      <c r="K8" s="91">
        <f t="shared" si="1"/>
        <v>99.19141739773808</v>
      </c>
      <c r="L8" s="168">
        <v>40</v>
      </c>
      <c r="M8" s="176">
        <v>22</v>
      </c>
    </row>
    <row r="9" spans="1:13" ht="23.25" customHeight="1">
      <c r="A9" s="521">
        <v>3</v>
      </c>
      <c r="B9" s="74" t="s">
        <v>133</v>
      </c>
      <c r="C9" s="168">
        <v>92986</v>
      </c>
      <c r="D9" s="169">
        <v>38026</v>
      </c>
      <c r="E9" s="168">
        <v>7900</v>
      </c>
      <c r="F9" s="168">
        <v>117974</v>
      </c>
      <c r="G9" s="168">
        <v>37511</v>
      </c>
      <c r="H9" s="168">
        <v>22747</v>
      </c>
      <c r="I9" s="175">
        <f t="shared" si="0"/>
        <v>14.933417721518987</v>
      </c>
      <c r="J9" s="91">
        <f t="shared" si="2"/>
        <v>40.340481362785795</v>
      </c>
      <c r="K9" s="91">
        <f t="shared" si="1"/>
        <v>60.640878675588496</v>
      </c>
      <c r="L9" s="168">
        <v>40</v>
      </c>
      <c r="M9" s="176">
        <v>22</v>
      </c>
    </row>
    <row r="10" spans="1:13" ht="23.25" customHeight="1">
      <c r="A10" s="521">
        <v>4</v>
      </c>
      <c r="B10" s="74" t="s">
        <v>134</v>
      </c>
      <c r="C10" s="168">
        <v>62819</v>
      </c>
      <c r="D10" s="168">
        <v>38920</v>
      </c>
      <c r="E10" s="168">
        <v>14026</v>
      </c>
      <c r="F10" s="168">
        <v>270857</v>
      </c>
      <c r="G10" s="168">
        <v>24972</v>
      </c>
      <c r="H10" s="168">
        <v>10307</v>
      </c>
      <c r="I10" s="175">
        <f t="shared" si="0"/>
        <v>19.31106516469414</v>
      </c>
      <c r="J10" s="91">
        <f t="shared" si="2"/>
        <v>39.75230423916331</v>
      </c>
      <c r="K10" s="91">
        <f t="shared" si="1"/>
        <v>41.274227134390514</v>
      </c>
      <c r="L10" s="168">
        <v>40</v>
      </c>
      <c r="M10" s="176">
        <v>22</v>
      </c>
    </row>
    <row r="11" spans="1:13" ht="23.25" customHeight="1">
      <c r="A11" s="521">
        <v>5</v>
      </c>
      <c r="B11" s="73" t="s">
        <v>135</v>
      </c>
      <c r="C11" s="168">
        <v>35408</v>
      </c>
      <c r="D11" s="177">
        <v>21499</v>
      </c>
      <c r="E11" s="178">
        <v>3188</v>
      </c>
      <c r="F11" s="168">
        <v>28373</v>
      </c>
      <c r="G11" s="168">
        <v>9242</v>
      </c>
      <c r="H11" s="178">
        <v>5109</v>
      </c>
      <c r="I11" s="175">
        <f t="shared" si="0"/>
        <v>8.899937264742785</v>
      </c>
      <c r="J11" s="91">
        <f t="shared" si="2"/>
        <v>26.10144600090375</v>
      </c>
      <c r="K11" s="91">
        <f t="shared" si="1"/>
        <v>55.280242371781</v>
      </c>
      <c r="L11" s="168">
        <v>25</v>
      </c>
      <c r="M11" s="176">
        <v>22</v>
      </c>
    </row>
    <row r="12" spans="1:13" ht="37.5" customHeight="1">
      <c r="A12" s="521">
        <v>6</v>
      </c>
      <c r="B12" s="73" t="s">
        <v>146</v>
      </c>
      <c r="C12" s="168">
        <v>12613</v>
      </c>
      <c r="D12" s="169">
        <v>3953</v>
      </c>
      <c r="E12" s="168">
        <v>1347</v>
      </c>
      <c r="F12" s="168">
        <v>5691</v>
      </c>
      <c r="G12" s="168">
        <v>4268</v>
      </c>
      <c r="H12" s="168">
        <v>3800</v>
      </c>
      <c r="I12" s="175">
        <f t="shared" si="0"/>
        <v>4.224944320712694</v>
      </c>
      <c r="J12" s="91">
        <f t="shared" si="2"/>
        <v>33.838103543962575</v>
      </c>
      <c r="K12" s="91">
        <f t="shared" si="1"/>
        <v>89.03467666354264</v>
      </c>
      <c r="L12" s="168">
        <v>40</v>
      </c>
      <c r="M12" s="176">
        <v>22</v>
      </c>
    </row>
    <row r="13" spans="1:13" ht="30" customHeight="1">
      <c r="A13" s="521">
        <v>7</v>
      </c>
      <c r="B13" s="73" t="s">
        <v>163</v>
      </c>
      <c r="C13" s="168">
        <v>36204</v>
      </c>
      <c r="D13" s="169">
        <v>20282</v>
      </c>
      <c r="E13" s="168">
        <v>7123</v>
      </c>
      <c r="F13" s="168">
        <v>106845</v>
      </c>
      <c r="G13" s="168">
        <v>23045</v>
      </c>
      <c r="H13" s="168"/>
      <c r="I13" s="175">
        <f t="shared" si="0"/>
        <v>15</v>
      </c>
      <c r="J13" s="91">
        <f t="shared" si="2"/>
        <v>63.653187493094684</v>
      </c>
      <c r="K13" s="91"/>
      <c r="L13" s="168">
        <v>30</v>
      </c>
      <c r="M13" s="176">
        <v>22</v>
      </c>
    </row>
    <row r="14" spans="1:13" ht="30.75" customHeight="1">
      <c r="A14" s="521">
        <v>8</v>
      </c>
      <c r="B14" s="73" t="s">
        <v>197</v>
      </c>
      <c r="C14" s="179">
        <v>72879</v>
      </c>
      <c r="D14" s="180">
        <v>58303</v>
      </c>
      <c r="E14" s="179">
        <v>0</v>
      </c>
      <c r="F14" s="168">
        <v>0</v>
      </c>
      <c r="G14" s="168">
        <v>0</v>
      </c>
      <c r="H14" s="168"/>
      <c r="I14" s="175"/>
      <c r="J14" s="91">
        <f t="shared" si="2"/>
        <v>0</v>
      </c>
      <c r="K14" s="91"/>
      <c r="L14" s="168"/>
      <c r="M14" s="176"/>
    </row>
    <row r="15" spans="1:13" ht="27.75" customHeight="1">
      <c r="A15" s="521">
        <v>9</v>
      </c>
      <c r="B15" s="73" t="s">
        <v>137</v>
      </c>
      <c r="C15" s="168">
        <v>81758</v>
      </c>
      <c r="D15" s="168">
        <v>51066</v>
      </c>
      <c r="E15" s="168">
        <v>14777</v>
      </c>
      <c r="F15" s="168">
        <v>132993</v>
      </c>
      <c r="G15" s="168">
        <v>51017</v>
      </c>
      <c r="H15" s="168">
        <v>46426</v>
      </c>
      <c r="I15" s="175">
        <f t="shared" si="0"/>
        <v>9</v>
      </c>
      <c r="J15" s="91">
        <f t="shared" si="2"/>
        <v>62.400009784975175</v>
      </c>
      <c r="K15" s="91">
        <f t="shared" si="1"/>
        <v>91.00103886939648</v>
      </c>
      <c r="L15" s="168">
        <v>32</v>
      </c>
      <c r="M15" s="176">
        <v>22</v>
      </c>
    </row>
    <row r="16" spans="1:13" ht="30" customHeight="1" thickBot="1">
      <c r="A16" s="564">
        <v>10</v>
      </c>
      <c r="B16" s="73" t="s">
        <v>198</v>
      </c>
      <c r="C16" s="168">
        <v>111879</v>
      </c>
      <c r="D16" s="169">
        <v>30850</v>
      </c>
      <c r="E16" s="168">
        <v>19270</v>
      </c>
      <c r="F16" s="181">
        <v>231240</v>
      </c>
      <c r="G16" s="181">
        <v>64528</v>
      </c>
      <c r="H16" s="168">
        <v>60341</v>
      </c>
      <c r="I16" s="182">
        <f t="shared" si="0"/>
        <v>12</v>
      </c>
      <c r="J16" s="92">
        <f t="shared" si="2"/>
        <v>57.67659703787127</v>
      </c>
      <c r="K16" s="92">
        <f t="shared" si="1"/>
        <v>93.51134391272005</v>
      </c>
      <c r="L16" s="179">
        <v>38</v>
      </c>
      <c r="M16" s="183">
        <v>22</v>
      </c>
    </row>
    <row r="17" spans="1:13" ht="37.5" customHeight="1" thickBot="1" thickTop="1">
      <c r="A17" s="702" t="s">
        <v>132</v>
      </c>
      <c r="B17" s="713"/>
      <c r="C17" s="87">
        <f aca="true" t="shared" si="3" ref="C17:H17">SUM(C7:C16)</f>
        <v>1085139</v>
      </c>
      <c r="D17" s="87">
        <f t="shared" si="3"/>
        <v>565868</v>
      </c>
      <c r="E17" s="87">
        <f t="shared" si="3"/>
        <v>98792</v>
      </c>
      <c r="F17" s="184">
        <f t="shared" si="3"/>
        <v>1497074</v>
      </c>
      <c r="G17" s="184">
        <f t="shared" si="3"/>
        <v>459457</v>
      </c>
      <c r="H17" s="87">
        <f t="shared" si="3"/>
        <v>276608</v>
      </c>
      <c r="I17" s="82">
        <f t="shared" si="0"/>
        <v>15.153797878370717</v>
      </c>
      <c r="J17" s="82">
        <f t="shared" si="2"/>
        <v>42.34084297034757</v>
      </c>
      <c r="K17" s="82">
        <f t="shared" si="1"/>
        <v>60.203239911460706</v>
      </c>
      <c r="L17" s="87"/>
      <c r="M17" s="185"/>
    </row>
    <row r="18" spans="1:13" ht="18" customHeight="1">
      <c r="A18" s="822" t="s">
        <v>62</v>
      </c>
      <c r="B18" s="823"/>
      <c r="C18" s="823"/>
      <c r="D18" s="823"/>
      <c r="E18" s="823"/>
      <c r="F18" s="823"/>
      <c r="G18" s="823"/>
      <c r="H18" s="823"/>
      <c r="I18" s="823"/>
      <c r="J18" s="823"/>
      <c r="K18" s="823"/>
      <c r="L18" s="823"/>
      <c r="M18" s="823"/>
    </row>
    <row r="19" spans="1:13" s="110" customFormat="1" ht="13.5" customHeight="1">
      <c r="A19" s="681" t="s">
        <v>599</v>
      </c>
      <c r="B19" s="681"/>
      <c r="C19" s="681"/>
      <c r="D19" s="681"/>
      <c r="E19" s="681"/>
      <c r="F19" s="681"/>
      <c r="G19" s="681"/>
      <c r="H19" s="681"/>
      <c r="I19" s="681"/>
      <c r="J19" s="681"/>
      <c r="K19" s="681"/>
      <c r="L19" s="681"/>
      <c r="M19" s="681"/>
    </row>
    <row r="20" ht="10.5" customHeight="1"/>
  </sheetData>
  <mergeCells count="19">
    <mergeCell ref="A19:M19"/>
    <mergeCell ref="K4:K5"/>
    <mergeCell ref="L4:L5"/>
    <mergeCell ref="M4:M5"/>
    <mergeCell ref="A17:B17"/>
    <mergeCell ref="A4:A5"/>
    <mergeCell ref="B4:B5"/>
    <mergeCell ref="C4:C5"/>
    <mergeCell ref="A18:M18"/>
    <mergeCell ref="A1:M1"/>
    <mergeCell ref="L3:M3"/>
    <mergeCell ref="G4:G5"/>
    <mergeCell ref="H4:H5"/>
    <mergeCell ref="I4:I5"/>
    <mergeCell ref="J4:J5"/>
    <mergeCell ref="A2:M2"/>
    <mergeCell ref="D4:D5"/>
    <mergeCell ref="E4:E5"/>
    <mergeCell ref="F4:F5"/>
  </mergeCells>
  <printOptions horizontalCentered="1"/>
  <pageMargins left="0.5511811023622047" right="0.35433070866141736" top="0.7480314960629921" bottom="0.5905511811023623" header="0.5118110236220472" footer="0.5118110236220472"/>
  <pageSetup horizontalDpi="600" verticalDpi="60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7">
      <selection activeCell="K13" sqref="K13"/>
    </sheetView>
  </sheetViews>
  <sheetFormatPr defaultColWidth="9.140625" defaultRowHeight="12.75"/>
  <cols>
    <col min="1" max="1" width="3.421875" style="6" customWidth="1"/>
    <col min="2" max="2" width="27.7109375" style="6" customWidth="1"/>
    <col min="3" max="3" width="7.8515625" style="6" customWidth="1"/>
    <col min="4" max="4" width="8.140625" style="6" customWidth="1"/>
    <col min="5" max="5" width="10.57421875" style="6" customWidth="1"/>
    <col min="6" max="6" width="8.8515625" style="6" customWidth="1"/>
    <col min="7" max="7" width="8.28125" style="6" customWidth="1"/>
    <col min="8" max="8" width="10.421875" style="6" customWidth="1"/>
    <col min="9" max="9" width="8.8515625" style="6" customWidth="1"/>
    <col min="10" max="10" width="9.57421875" style="6" customWidth="1"/>
    <col min="11" max="11" width="10.8515625" style="6" customWidth="1"/>
    <col min="12" max="12" width="8.7109375" style="6" customWidth="1"/>
    <col min="13" max="13" width="11.00390625" style="6" customWidth="1"/>
    <col min="14" max="16384" width="9.140625" style="6" customWidth="1"/>
  </cols>
  <sheetData>
    <row r="1" spans="1:13" s="5" customFormat="1" ht="32.25" customHeight="1">
      <c r="A1" s="665" t="s">
        <v>50</v>
      </c>
      <c r="B1" s="695"/>
      <c r="C1" s="695"/>
      <c r="D1" s="695"/>
      <c r="E1" s="695"/>
      <c r="F1" s="695"/>
      <c r="G1" s="695"/>
      <c r="H1" s="695"/>
      <c r="I1" s="695"/>
      <c r="J1" s="821"/>
      <c r="K1" s="821"/>
      <c r="L1" s="821"/>
      <c r="M1" s="821"/>
    </row>
    <row r="2" spans="1:13" s="5" customFormat="1" ht="13.5" customHeight="1">
      <c r="A2" s="694" t="s">
        <v>490</v>
      </c>
      <c r="B2" s="694"/>
      <c r="C2" s="694"/>
      <c r="D2" s="694"/>
      <c r="E2" s="694"/>
      <c r="F2" s="694"/>
      <c r="G2" s="694"/>
      <c r="H2" s="694"/>
      <c r="I2" s="694"/>
      <c r="J2" s="694"/>
      <c r="K2" s="694"/>
      <c r="L2" s="694"/>
      <c r="M2" s="694"/>
    </row>
    <row r="3" spans="1:13" ht="12" customHeight="1" thickBot="1">
      <c r="A3" s="51"/>
      <c r="B3" s="52"/>
      <c r="C3" s="52"/>
      <c r="D3" s="52"/>
      <c r="E3" s="52"/>
      <c r="F3" s="52"/>
      <c r="G3" s="52"/>
      <c r="H3" s="52"/>
      <c r="I3" s="4"/>
      <c r="L3" s="812" t="s">
        <v>478</v>
      </c>
      <c r="M3" s="812"/>
    </row>
    <row r="4" spans="1:13" ht="39.75" customHeight="1">
      <c r="A4" s="678" t="s">
        <v>229</v>
      </c>
      <c r="B4" s="818" t="s">
        <v>231</v>
      </c>
      <c r="C4" s="803" t="s">
        <v>123</v>
      </c>
      <c r="D4" s="803" t="s">
        <v>122</v>
      </c>
      <c r="E4" s="805" t="s">
        <v>369</v>
      </c>
      <c r="F4" s="805" t="s">
        <v>196</v>
      </c>
      <c r="G4" s="803" t="s">
        <v>121</v>
      </c>
      <c r="H4" s="805" t="s">
        <v>371</v>
      </c>
      <c r="I4" s="805" t="s">
        <v>193</v>
      </c>
      <c r="J4" s="805" t="s">
        <v>372</v>
      </c>
      <c r="K4" s="805" t="s">
        <v>373</v>
      </c>
      <c r="L4" s="805" t="s">
        <v>194</v>
      </c>
      <c r="M4" s="808" t="s">
        <v>195</v>
      </c>
    </row>
    <row r="5" spans="1:13" ht="87.75" customHeight="1" thickBot="1">
      <c r="A5" s="679"/>
      <c r="B5" s="819"/>
      <c r="C5" s="804"/>
      <c r="D5" s="820"/>
      <c r="E5" s="807"/>
      <c r="F5" s="807"/>
      <c r="G5" s="804"/>
      <c r="H5" s="806"/>
      <c r="I5" s="807"/>
      <c r="J5" s="807"/>
      <c r="K5" s="629"/>
      <c r="L5" s="807"/>
      <c r="M5" s="809"/>
    </row>
    <row r="6" spans="1:13" s="41" customFormat="1" ht="9.75" customHeight="1" thickBot="1" thickTop="1">
      <c r="A6" s="34">
        <v>0</v>
      </c>
      <c r="B6" s="44">
        <v>1</v>
      </c>
      <c r="C6" s="35">
        <v>2</v>
      </c>
      <c r="D6" s="35">
        <v>3</v>
      </c>
      <c r="E6" s="35">
        <v>4</v>
      </c>
      <c r="F6" s="35">
        <v>5</v>
      </c>
      <c r="G6" s="35">
        <v>6</v>
      </c>
      <c r="H6" s="35">
        <v>7</v>
      </c>
      <c r="I6" s="35">
        <v>8</v>
      </c>
      <c r="J6" s="35">
        <v>9</v>
      </c>
      <c r="K6" s="35">
        <v>10</v>
      </c>
      <c r="L6" s="35">
        <v>11</v>
      </c>
      <c r="M6" s="37">
        <v>12</v>
      </c>
    </row>
    <row r="7" spans="1:13" ht="24" customHeight="1" thickTop="1">
      <c r="A7" s="9">
        <v>1</v>
      </c>
      <c r="B7" s="73" t="s">
        <v>162</v>
      </c>
      <c r="C7" s="173">
        <v>37787</v>
      </c>
      <c r="D7" s="340">
        <v>20797</v>
      </c>
      <c r="E7" s="173">
        <v>3935</v>
      </c>
      <c r="F7" s="171">
        <v>6773</v>
      </c>
      <c r="G7" s="171">
        <v>20865</v>
      </c>
      <c r="H7" s="173">
        <v>20865</v>
      </c>
      <c r="I7" s="172">
        <f aca="true" t="shared" si="0" ref="I7:I17">F7/E7</f>
        <v>1.7212198221092758</v>
      </c>
      <c r="J7" s="90">
        <f>G7/C7*100</f>
        <v>55.21740281049038</v>
      </c>
      <c r="K7" s="90">
        <f>H7/G7*100</f>
        <v>100</v>
      </c>
      <c r="L7" s="173">
        <v>40</v>
      </c>
      <c r="M7" s="174">
        <v>22</v>
      </c>
    </row>
    <row r="8" spans="1:13" ht="22.5" customHeight="1">
      <c r="A8" s="9">
        <v>2</v>
      </c>
      <c r="B8" s="74" t="s">
        <v>133</v>
      </c>
      <c r="C8" s="168">
        <v>16715</v>
      </c>
      <c r="D8" s="169">
        <v>12610</v>
      </c>
      <c r="E8" s="168">
        <v>0</v>
      </c>
      <c r="F8" s="168">
        <v>0</v>
      </c>
      <c r="G8" s="168">
        <v>0</v>
      </c>
      <c r="H8" s="168">
        <v>0</v>
      </c>
      <c r="I8" s="175"/>
      <c r="J8" s="91">
        <f aca="true" t="shared" si="1" ref="J8:J17">G8/C8*100</f>
        <v>0</v>
      </c>
      <c r="K8" s="91"/>
      <c r="L8" s="168">
        <v>40</v>
      </c>
      <c r="M8" s="176">
        <v>22</v>
      </c>
    </row>
    <row r="9" spans="1:13" ht="22.5" customHeight="1">
      <c r="A9" s="9">
        <v>3</v>
      </c>
      <c r="B9" s="74" t="s">
        <v>134</v>
      </c>
      <c r="C9" s="168">
        <v>9374</v>
      </c>
      <c r="D9" s="168">
        <v>8394</v>
      </c>
      <c r="E9" s="168">
        <v>0</v>
      </c>
      <c r="F9" s="168">
        <v>0</v>
      </c>
      <c r="G9" s="168">
        <v>0</v>
      </c>
      <c r="H9" s="168">
        <v>0</v>
      </c>
      <c r="I9" s="175"/>
      <c r="J9" s="91">
        <f t="shared" si="1"/>
        <v>0</v>
      </c>
      <c r="K9" s="91"/>
      <c r="L9" s="168">
        <v>40</v>
      </c>
      <c r="M9" s="176"/>
    </row>
    <row r="10" spans="1:13" ht="34.5" customHeight="1">
      <c r="A10" s="9">
        <v>4</v>
      </c>
      <c r="B10" s="73" t="s">
        <v>197</v>
      </c>
      <c r="C10" s="179">
        <v>86152</v>
      </c>
      <c r="D10" s="180">
        <v>53414</v>
      </c>
      <c r="E10" s="179">
        <v>0</v>
      </c>
      <c r="F10" s="168">
        <v>0</v>
      </c>
      <c r="G10" s="168">
        <v>0</v>
      </c>
      <c r="H10" s="168">
        <v>0</v>
      </c>
      <c r="I10" s="175"/>
      <c r="J10" s="91">
        <f t="shared" si="1"/>
        <v>0</v>
      </c>
      <c r="K10" s="91"/>
      <c r="L10" s="168"/>
      <c r="M10" s="176"/>
    </row>
    <row r="11" spans="1:13" ht="22.5" customHeight="1">
      <c r="A11" s="9">
        <v>5</v>
      </c>
      <c r="B11" s="73" t="s">
        <v>137</v>
      </c>
      <c r="C11" s="168">
        <v>86808</v>
      </c>
      <c r="D11" s="168">
        <v>74151</v>
      </c>
      <c r="E11" s="168">
        <v>21121</v>
      </c>
      <c r="F11" s="168">
        <v>274573</v>
      </c>
      <c r="G11" s="168">
        <v>74134</v>
      </c>
      <c r="H11" s="168">
        <v>68219</v>
      </c>
      <c r="I11" s="175">
        <f t="shared" si="0"/>
        <v>13</v>
      </c>
      <c r="J11" s="91">
        <f t="shared" si="1"/>
        <v>85.39996313703806</v>
      </c>
      <c r="K11" s="91">
        <f aca="true" t="shared" si="2" ref="K11:K17">H11/G11*100</f>
        <v>92.02120484528017</v>
      </c>
      <c r="L11" s="168">
        <v>32</v>
      </c>
      <c r="M11" s="176">
        <v>22</v>
      </c>
    </row>
    <row r="12" spans="1:13" ht="36.75" customHeight="1">
      <c r="A12" s="9">
        <v>6</v>
      </c>
      <c r="B12" s="73" t="s">
        <v>156</v>
      </c>
      <c r="C12" s="168">
        <v>21472</v>
      </c>
      <c r="D12" s="168">
        <v>4300</v>
      </c>
      <c r="E12" s="168">
        <v>0</v>
      </c>
      <c r="F12" s="170">
        <v>0</v>
      </c>
      <c r="G12" s="170">
        <v>0</v>
      </c>
      <c r="H12" s="168">
        <v>0</v>
      </c>
      <c r="I12" s="175"/>
      <c r="J12" s="91">
        <f t="shared" si="1"/>
        <v>0</v>
      </c>
      <c r="K12" s="91"/>
      <c r="L12" s="168"/>
      <c r="M12" s="176"/>
    </row>
    <row r="13" spans="1:13" ht="37.5" customHeight="1">
      <c r="A13" s="9">
        <v>7</v>
      </c>
      <c r="B13" s="73" t="s">
        <v>199</v>
      </c>
      <c r="C13" s="389">
        <v>11653</v>
      </c>
      <c r="D13" s="389">
        <v>2800</v>
      </c>
      <c r="E13" s="389">
        <v>2500</v>
      </c>
      <c r="F13" s="389">
        <v>35000</v>
      </c>
      <c r="G13" s="389">
        <v>11000</v>
      </c>
      <c r="H13" s="389">
        <v>0</v>
      </c>
      <c r="I13" s="175">
        <f t="shared" si="0"/>
        <v>14</v>
      </c>
      <c r="J13" s="91">
        <f t="shared" si="1"/>
        <v>94.3962928001373</v>
      </c>
      <c r="K13" s="91"/>
      <c r="L13" s="168">
        <v>40</v>
      </c>
      <c r="M13" s="176">
        <v>22</v>
      </c>
    </row>
    <row r="14" spans="1:13" ht="45.75" customHeight="1">
      <c r="A14" s="9">
        <v>8</v>
      </c>
      <c r="B14" s="73" t="s">
        <v>201</v>
      </c>
      <c r="C14" s="168">
        <v>6255</v>
      </c>
      <c r="D14" s="168">
        <v>3623</v>
      </c>
      <c r="E14" s="168">
        <v>670</v>
      </c>
      <c r="F14" s="168">
        <v>18765</v>
      </c>
      <c r="G14" s="168">
        <v>670</v>
      </c>
      <c r="H14" s="168">
        <v>670</v>
      </c>
      <c r="I14" s="175">
        <f t="shared" si="0"/>
        <v>28.007462686567163</v>
      </c>
      <c r="J14" s="91">
        <f t="shared" si="1"/>
        <v>10.711430855315747</v>
      </c>
      <c r="K14" s="91">
        <f t="shared" si="2"/>
        <v>100</v>
      </c>
      <c r="L14" s="168">
        <v>7</v>
      </c>
      <c r="M14" s="176">
        <v>20</v>
      </c>
    </row>
    <row r="15" spans="1:13" ht="22.5" customHeight="1">
      <c r="A15" s="9">
        <v>9</v>
      </c>
      <c r="B15" s="73" t="s">
        <v>141</v>
      </c>
      <c r="C15" s="230">
        <v>2981</v>
      </c>
      <c r="D15" s="229">
        <v>849</v>
      </c>
      <c r="E15" s="230">
        <v>816</v>
      </c>
      <c r="F15" s="229">
        <v>25470</v>
      </c>
      <c r="G15" s="229">
        <v>2813</v>
      </c>
      <c r="H15" s="229">
        <v>2784</v>
      </c>
      <c r="I15" s="175">
        <f t="shared" si="0"/>
        <v>31.21323529411765</v>
      </c>
      <c r="J15" s="91">
        <f t="shared" si="1"/>
        <v>94.36430727943643</v>
      </c>
      <c r="K15" s="91">
        <f t="shared" si="2"/>
        <v>98.96907216494846</v>
      </c>
      <c r="L15" s="168">
        <v>15</v>
      </c>
      <c r="M15" s="176">
        <v>22</v>
      </c>
    </row>
    <row r="16" spans="1:13" ht="22.5" customHeight="1" thickBot="1">
      <c r="A16" s="474">
        <v>10</v>
      </c>
      <c r="B16" s="14" t="s">
        <v>163</v>
      </c>
      <c r="C16" s="238">
        <v>362</v>
      </c>
      <c r="D16" s="231">
        <v>362</v>
      </c>
      <c r="E16" s="238">
        <v>0</v>
      </c>
      <c r="F16" s="231">
        <v>0</v>
      </c>
      <c r="G16" s="231">
        <v>0</v>
      </c>
      <c r="H16" s="231">
        <v>0</v>
      </c>
      <c r="I16" s="175"/>
      <c r="J16" s="91">
        <f t="shared" si="1"/>
        <v>0</v>
      </c>
      <c r="K16" s="91"/>
      <c r="L16" s="170"/>
      <c r="M16" s="566">
        <v>22</v>
      </c>
    </row>
    <row r="17" spans="1:13" ht="26.25" customHeight="1" thickBot="1" thickTop="1">
      <c r="A17" s="702" t="s">
        <v>132</v>
      </c>
      <c r="B17" s="713"/>
      <c r="C17" s="87">
        <f aca="true" t="shared" si="3" ref="C17:H17">SUM(C7:C16)</f>
        <v>279559</v>
      </c>
      <c r="D17" s="87">
        <f t="shared" si="3"/>
        <v>181300</v>
      </c>
      <c r="E17" s="87">
        <f t="shared" si="3"/>
        <v>29042</v>
      </c>
      <c r="F17" s="87">
        <f t="shared" si="3"/>
        <v>360581</v>
      </c>
      <c r="G17" s="87">
        <f t="shared" si="3"/>
        <v>109482</v>
      </c>
      <c r="H17" s="87">
        <f t="shared" si="3"/>
        <v>92538</v>
      </c>
      <c r="I17" s="82">
        <f t="shared" si="0"/>
        <v>12.415846016114592</v>
      </c>
      <c r="J17" s="82">
        <f t="shared" si="1"/>
        <v>39.162395057930524</v>
      </c>
      <c r="K17" s="82">
        <f t="shared" si="2"/>
        <v>84.52348331232531</v>
      </c>
      <c r="L17" s="187"/>
      <c r="M17" s="188"/>
    </row>
    <row r="18" spans="1:13" ht="24" customHeight="1">
      <c r="A18" s="822" t="s">
        <v>61</v>
      </c>
      <c r="B18" s="823"/>
      <c r="C18" s="823"/>
      <c r="D18" s="823"/>
      <c r="E18" s="823"/>
      <c r="F18" s="823"/>
      <c r="G18" s="823"/>
      <c r="H18" s="823"/>
      <c r="I18" s="823"/>
      <c r="J18" s="823"/>
      <c r="K18" s="823"/>
      <c r="L18" s="823"/>
      <c r="M18" s="823"/>
    </row>
    <row r="19" spans="1:13" s="55" customFormat="1" ht="33" customHeight="1">
      <c r="A19" s="681" t="s">
        <v>600</v>
      </c>
      <c r="B19" s="681"/>
      <c r="C19" s="681"/>
      <c r="D19" s="681"/>
      <c r="E19" s="681"/>
      <c r="F19" s="681"/>
      <c r="G19" s="681"/>
      <c r="H19" s="681"/>
      <c r="I19" s="681"/>
      <c r="J19" s="681"/>
      <c r="K19" s="681"/>
      <c r="L19" s="681"/>
      <c r="M19" s="681"/>
    </row>
  </sheetData>
  <mergeCells count="19">
    <mergeCell ref="A18:M18"/>
    <mergeCell ref="A19:M19"/>
    <mergeCell ref="K4:K5"/>
    <mergeCell ref="L4:L5"/>
    <mergeCell ref="M4:M5"/>
    <mergeCell ref="D4:D5"/>
    <mergeCell ref="E4:E5"/>
    <mergeCell ref="F4:F5"/>
    <mergeCell ref="G4:G5"/>
    <mergeCell ref="A17:B17"/>
    <mergeCell ref="A4:A5"/>
    <mergeCell ref="A1:M1"/>
    <mergeCell ref="L3:M3"/>
    <mergeCell ref="H4:H5"/>
    <mergeCell ref="I4:I5"/>
    <mergeCell ref="J4:J5"/>
    <mergeCell ref="A2:M2"/>
    <mergeCell ref="B4:B5"/>
    <mergeCell ref="C4:C5"/>
  </mergeCells>
  <printOptions horizontalCentered="1"/>
  <pageMargins left="0.3937007874015748" right="0.2755905511811024" top="0.9448818897637796" bottom="0.3937007874015748" header="0.5118110236220472" footer="0.5118110236220472"/>
  <pageSetup horizontalDpi="600" verticalDpi="60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5">
      <selection activeCell="L12" sqref="L12"/>
    </sheetView>
  </sheetViews>
  <sheetFormatPr defaultColWidth="9.140625" defaultRowHeight="12.75"/>
  <cols>
    <col min="1" max="1" width="4.00390625" style="6" customWidth="1"/>
    <col min="2" max="2" width="25.7109375" style="6" customWidth="1"/>
    <col min="3" max="3" width="7.140625" style="6" customWidth="1"/>
    <col min="4" max="4" width="8.00390625" style="6" customWidth="1"/>
    <col min="5" max="5" width="10.00390625" style="6" customWidth="1"/>
    <col min="6" max="6" width="7.7109375" style="6" customWidth="1"/>
    <col min="7" max="7" width="7.140625" style="6" customWidth="1"/>
    <col min="8" max="8" width="10.421875" style="6" customWidth="1"/>
    <col min="9" max="9" width="8.57421875" style="6" customWidth="1"/>
    <col min="10" max="10" width="9.57421875" style="6" customWidth="1"/>
    <col min="11" max="11" width="10.421875" style="6" customWidth="1"/>
    <col min="12" max="12" width="8.57421875" style="6" customWidth="1"/>
    <col min="13" max="13" width="10.7109375" style="6" customWidth="1"/>
    <col min="14" max="16384" width="9.140625" style="6" customWidth="1"/>
  </cols>
  <sheetData>
    <row r="1" spans="1:13" s="5" customFormat="1" ht="33.75" customHeight="1">
      <c r="A1" s="665" t="s">
        <v>51</v>
      </c>
      <c r="B1" s="695"/>
      <c r="C1" s="695"/>
      <c r="D1" s="695"/>
      <c r="E1" s="695"/>
      <c r="F1" s="695"/>
      <c r="G1" s="695"/>
      <c r="H1" s="695"/>
      <c r="I1" s="695"/>
      <c r="J1" s="821"/>
      <c r="K1" s="821"/>
      <c r="L1" s="821"/>
      <c r="M1" s="821"/>
    </row>
    <row r="2" spans="1:9" s="5" customFormat="1" ht="16.5" customHeight="1">
      <c r="A2" s="694" t="s">
        <v>374</v>
      </c>
      <c r="B2" s="695"/>
      <c r="C2" s="695"/>
      <c r="D2" s="695"/>
      <c r="E2" s="695"/>
      <c r="F2" s="695"/>
      <c r="G2" s="695"/>
      <c r="H2" s="695"/>
      <c r="I2" s="695"/>
    </row>
    <row r="3" spans="1:13" ht="12" customHeight="1" thickBot="1">
      <c r="A3" s="51"/>
      <c r="B3" s="52"/>
      <c r="C3" s="52"/>
      <c r="D3" s="52"/>
      <c r="E3" s="52"/>
      <c r="F3" s="52"/>
      <c r="G3" s="52"/>
      <c r="H3" s="52"/>
      <c r="I3" s="4"/>
      <c r="L3" s="812" t="s">
        <v>267</v>
      </c>
      <c r="M3" s="813"/>
    </row>
    <row r="4" spans="1:13" ht="39.75" customHeight="1">
      <c r="A4" s="816" t="s">
        <v>229</v>
      </c>
      <c r="B4" s="818" t="s">
        <v>231</v>
      </c>
      <c r="C4" s="803" t="s">
        <v>368</v>
      </c>
      <c r="D4" s="803" t="s">
        <v>192</v>
      </c>
      <c r="E4" s="805" t="s">
        <v>369</v>
      </c>
      <c r="F4" s="805" t="s">
        <v>196</v>
      </c>
      <c r="G4" s="803" t="s">
        <v>370</v>
      </c>
      <c r="H4" s="805" t="s">
        <v>371</v>
      </c>
      <c r="I4" s="805" t="s">
        <v>193</v>
      </c>
      <c r="J4" s="805" t="s">
        <v>372</v>
      </c>
      <c r="K4" s="805" t="s">
        <v>373</v>
      </c>
      <c r="L4" s="805" t="s">
        <v>194</v>
      </c>
      <c r="M4" s="808" t="s">
        <v>195</v>
      </c>
    </row>
    <row r="5" spans="1:13" ht="93.75" customHeight="1" thickBot="1">
      <c r="A5" s="817"/>
      <c r="B5" s="819"/>
      <c r="C5" s="804"/>
      <c r="D5" s="820"/>
      <c r="E5" s="807"/>
      <c r="F5" s="807"/>
      <c r="G5" s="804"/>
      <c r="H5" s="806"/>
      <c r="I5" s="807"/>
      <c r="J5" s="807"/>
      <c r="K5" s="629"/>
      <c r="L5" s="807"/>
      <c r="M5" s="809"/>
    </row>
    <row r="6" spans="1:13" s="41" customFormat="1" ht="9.75" customHeight="1" thickBot="1" thickTop="1">
      <c r="A6" s="34">
        <v>0</v>
      </c>
      <c r="B6" s="44">
        <v>1</v>
      </c>
      <c r="C6" s="35">
        <v>2</v>
      </c>
      <c r="D6" s="35">
        <v>3</v>
      </c>
      <c r="E6" s="35">
        <v>4</v>
      </c>
      <c r="F6" s="35">
        <v>5</v>
      </c>
      <c r="G6" s="35">
        <v>6</v>
      </c>
      <c r="H6" s="35">
        <v>7</v>
      </c>
      <c r="I6" s="35">
        <v>8</v>
      </c>
      <c r="J6" s="186">
        <v>9</v>
      </c>
      <c r="K6" s="35">
        <v>10</v>
      </c>
      <c r="L6" s="186">
        <v>11</v>
      </c>
      <c r="M6" s="190">
        <v>12</v>
      </c>
    </row>
    <row r="7" spans="1:13" ht="27" customHeight="1" thickTop="1">
      <c r="A7" s="520">
        <v>1</v>
      </c>
      <c r="B7" s="565" t="s">
        <v>200</v>
      </c>
      <c r="C7" s="171">
        <v>88845</v>
      </c>
      <c r="D7" s="170">
        <v>37076</v>
      </c>
      <c r="E7" s="170">
        <v>0</v>
      </c>
      <c r="F7" s="170">
        <v>0</v>
      </c>
      <c r="G7" s="170">
        <v>45324</v>
      </c>
      <c r="H7" s="170">
        <v>36260</v>
      </c>
      <c r="I7" s="175"/>
      <c r="J7" s="90">
        <f>G7/C7*100</f>
        <v>51.01468850244808</v>
      </c>
      <c r="K7" s="91">
        <f aca="true" t="shared" si="0" ref="K7:K14">H7/G7*100</f>
        <v>80.00176506927897</v>
      </c>
      <c r="L7" s="173">
        <v>20</v>
      </c>
      <c r="M7" s="174"/>
    </row>
    <row r="8" spans="1:13" ht="31.5" customHeight="1">
      <c r="A8" s="521">
        <v>2</v>
      </c>
      <c r="B8" s="73" t="s">
        <v>162</v>
      </c>
      <c r="C8" s="168">
        <v>25779</v>
      </c>
      <c r="D8" s="168">
        <v>5523</v>
      </c>
      <c r="E8" s="168">
        <v>3796</v>
      </c>
      <c r="F8" s="168">
        <v>7400</v>
      </c>
      <c r="G8" s="168">
        <v>6230</v>
      </c>
      <c r="H8" s="168">
        <v>4244</v>
      </c>
      <c r="I8" s="175">
        <f aca="true" t="shared" si="1" ref="I8:I14">F8/E8</f>
        <v>1.9494204425711275</v>
      </c>
      <c r="J8" s="91">
        <f aca="true" t="shared" si="2" ref="J8:J14">G8/C8*100</f>
        <v>24.16695760114822</v>
      </c>
      <c r="K8" s="91">
        <f t="shared" si="0"/>
        <v>68.12199036918139</v>
      </c>
      <c r="L8" s="168">
        <v>40</v>
      </c>
      <c r="M8" s="176">
        <v>22</v>
      </c>
    </row>
    <row r="9" spans="1:13" ht="24" customHeight="1">
      <c r="A9" s="521">
        <v>3</v>
      </c>
      <c r="B9" s="74" t="s">
        <v>133</v>
      </c>
      <c r="C9" s="168">
        <v>22449</v>
      </c>
      <c r="D9" s="169">
        <v>2864</v>
      </c>
      <c r="E9" s="168">
        <v>896</v>
      </c>
      <c r="F9" s="168">
        <v>5468</v>
      </c>
      <c r="G9" s="168">
        <v>7624</v>
      </c>
      <c r="H9" s="168">
        <v>7554</v>
      </c>
      <c r="I9" s="175">
        <f t="shared" si="1"/>
        <v>6.102678571428571</v>
      </c>
      <c r="J9" s="91">
        <f t="shared" si="2"/>
        <v>33.961423671433025</v>
      </c>
      <c r="K9" s="91">
        <f t="shared" si="0"/>
        <v>99.08184679958028</v>
      </c>
      <c r="L9" s="168">
        <v>40</v>
      </c>
      <c r="M9" s="176">
        <v>22</v>
      </c>
    </row>
    <row r="10" spans="1:13" ht="21.75" customHeight="1">
      <c r="A10" s="521">
        <v>4</v>
      </c>
      <c r="B10" s="74" t="s">
        <v>134</v>
      </c>
      <c r="C10" s="168">
        <v>10888</v>
      </c>
      <c r="D10" s="168">
        <v>4680</v>
      </c>
      <c r="E10" s="168">
        <v>3891</v>
      </c>
      <c r="F10" s="168">
        <v>22470</v>
      </c>
      <c r="G10" s="168">
        <v>8677</v>
      </c>
      <c r="H10" s="168">
        <v>7253</v>
      </c>
      <c r="I10" s="175">
        <f t="shared" si="1"/>
        <v>5.7748650732459526</v>
      </c>
      <c r="J10" s="91">
        <f t="shared" si="2"/>
        <v>79.69324026451139</v>
      </c>
      <c r="K10" s="91">
        <f t="shared" si="0"/>
        <v>83.58879797164919</v>
      </c>
      <c r="L10" s="168">
        <v>40</v>
      </c>
      <c r="M10" s="176">
        <v>22</v>
      </c>
    </row>
    <row r="11" spans="1:13" ht="32.25" customHeight="1">
      <c r="A11" s="521">
        <v>5</v>
      </c>
      <c r="B11" s="73" t="s">
        <v>197</v>
      </c>
      <c r="C11" s="179">
        <v>17844</v>
      </c>
      <c r="D11" s="180">
        <v>14860</v>
      </c>
      <c r="E11" s="179">
        <v>0</v>
      </c>
      <c r="F11" s="168">
        <v>0</v>
      </c>
      <c r="G11" s="168">
        <v>0</v>
      </c>
      <c r="H11" s="168"/>
      <c r="I11" s="175"/>
      <c r="J11" s="91">
        <f t="shared" si="2"/>
        <v>0</v>
      </c>
      <c r="K11" s="91"/>
      <c r="L11" s="168"/>
      <c r="M11" s="176"/>
    </row>
    <row r="12" spans="1:13" ht="31.5" customHeight="1">
      <c r="A12" s="521">
        <v>6</v>
      </c>
      <c r="B12" s="73" t="s">
        <v>163</v>
      </c>
      <c r="C12" s="168">
        <v>7528</v>
      </c>
      <c r="D12" s="169">
        <v>3170</v>
      </c>
      <c r="E12" s="168">
        <v>0</v>
      </c>
      <c r="F12" s="179">
        <v>0</v>
      </c>
      <c r="G12" s="179">
        <v>4618</v>
      </c>
      <c r="H12" s="168"/>
      <c r="I12" s="175"/>
      <c r="J12" s="91">
        <f t="shared" si="2"/>
        <v>61.344314558979804</v>
      </c>
      <c r="K12" s="91"/>
      <c r="L12" s="168"/>
      <c r="M12" s="176">
        <v>22</v>
      </c>
    </row>
    <row r="13" spans="1:13" ht="24.75" customHeight="1" thickBot="1">
      <c r="A13" s="564">
        <v>7</v>
      </c>
      <c r="B13" s="14" t="s">
        <v>136</v>
      </c>
      <c r="C13" s="229">
        <v>77109</v>
      </c>
      <c r="D13" s="229">
        <v>37861</v>
      </c>
      <c r="E13" s="270">
        <v>0</v>
      </c>
      <c r="F13" s="274">
        <v>0</v>
      </c>
      <c r="G13" s="274">
        <v>0</v>
      </c>
      <c r="H13" s="260"/>
      <c r="I13" s="175"/>
      <c r="J13" s="92">
        <f t="shared" si="2"/>
        <v>0</v>
      </c>
      <c r="K13" s="91"/>
      <c r="L13" s="181"/>
      <c r="M13" s="341"/>
    </row>
    <row r="14" spans="1:13" ht="39.75" customHeight="1" thickBot="1" thickTop="1">
      <c r="A14" s="702" t="s">
        <v>132</v>
      </c>
      <c r="B14" s="713"/>
      <c r="C14" s="87">
        <f aca="true" t="shared" si="3" ref="C14:H14">SUM(C7:C13)</f>
        <v>250442</v>
      </c>
      <c r="D14" s="87">
        <f t="shared" si="3"/>
        <v>106034</v>
      </c>
      <c r="E14" s="184">
        <f t="shared" si="3"/>
        <v>8583</v>
      </c>
      <c r="F14" s="184">
        <f t="shared" si="3"/>
        <v>35338</v>
      </c>
      <c r="G14" s="184">
        <f t="shared" si="3"/>
        <v>72473</v>
      </c>
      <c r="H14" s="87">
        <f t="shared" si="3"/>
        <v>55311</v>
      </c>
      <c r="I14" s="82">
        <f t="shared" si="1"/>
        <v>4.11720843527904</v>
      </c>
      <c r="J14" s="82">
        <f t="shared" si="2"/>
        <v>28.938037549612282</v>
      </c>
      <c r="K14" s="82">
        <f t="shared" si="0"/>
        <v>76.31945690119079</v>
      </c>
      <c r="L14" s="184"/>
      <c r="M14" s="189"/>
    </row>
    <row r="15" spans="1:13" ht="21" customHeight="1">
      <c r="A15" s="822" t="s">
        <v>63</v>
      </c>
      <c r="B15" s="823"/>
      <c r="C15" s="823"/>
      <c r="D15" s="823"/>
      <c r="E15" s="823"/>
      <c r="F15" s="823"/>
      <c r="G15" s="823"/>
      <c r="H15" s="823"/>
      <c r="I15" s="823"/>
      <c r="J15" s="823"/>
      <c r="K15" s="823"/>
      <c r="L15" s="823"/>
      <c r="M15" s="823"/>
    </row>
    <row r="16" spans="1:13" ht="39.75" customHeight="1">
      <c r="A16" s="681" t="s">
        <v>601</v>
      </c>
      <c r="B16" s="681"/>
      <c r="C16" s="681"/>
      <c r="D16" s="681"/>
      <c r="E16" s="681"/>
      <c r="F16" s="681"/>
      <c r="G16" s="681"/>
      <c r="H16" s="681"/>
      <c r="I16" s="681"/>
      <c r="J16" s="681"/>
      <c r="K16" s="681"/>
      <c r="L16" s="681"/>
      <c r="M16" s="681"/>
    </row>
  </sheetData>
  <mergeCells count="19">
    <mergeCell ref="A15:M15"/>
    <mergeCell ref="A14:B14"/>
    <mergeCell ref="A2:I2"/>
    <mergeCell ref="A4:A5"/>
    <mergeCell ref="B4:B5"/>
    <mergeCell ref="C4:C5"/>
    <mergeCell ref="D4:D5"/>
    <mergeCell ref="E4:E5"/>
    <mergeCell ref="F4:F5"/>
    <mergeCell ref="A16:M16"/>
    <mergeCell ref="A1:M1"/>
    <mergeCell ref="K4:K5"/>
    <mergeCell ref="L4:L5"/>
    <mergeCell ref="M4:M5"/>
    <mergeCell ref="L3:M3"/>
    <mergeCell ref="G4:G5"/>
    <mergeCell ref="H4:H5"/>
    <mergeCell ref="I4:I5"/>
    <mergeCell ref="J4:J5"/>
  </mergeCells>
  <printOptions horizontalCentered="1"/>
  <pageMargins left="0.7480314960629921" right="0.35433070866141736" top="0.9448818897637796" bottom="0.3937007874015748" header="0.5118110236220472" footer="0.5118110236220472"/>
  <pageSetup horizontalDpi="600" verticalDpi="60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8">
      <selection activeCell="C15" sqref="C15"/>
    </sheetView>
  </sheetViews>
  <sheetFormatPr defaultColWidth="9.140625" defaultRowHeight="12.75"/>
  <cols>
    <col min="1" max="1" width="3.00390625" style="6" customWidth="1"/>
    <col min="2" max="2" width="18.8515625" style="6" customWidth="1"/>
    <col min="3" max="4" width="8.28125" style="6" customWidth="1"/>
    <col min="5" max="5" width="10.57421875" style="6" customWidth="1"/>
    <col min="6" max="6" width="9.28125" style="6" customWidth="1"/>
    <col min="7" max="7" width="9.7109375" style="6" customWidth="1"/>
    <col min="8" max="8" width="11.140625" style="6" customWidth="1"/>
    <col min="9" max="9" width="8.7109375" style="6" customWidth="1"/>
    <col min="10" max="10" width="9.57421875" style="6" customWidth="1"/>
    <col min="11" max="11" width="10.421875" style="6" customWidth="1"/>
    <col min="12" max="12" width="7.8515625" style="6" customWidth="1"/>
    <col min="13" max="13" width="11.140625" style="6" customWidth="1"/>
    <col min="14" max="16384" width="9.140625" style="6" customWidth="1"/>
  </cols>
  <sheetData>
    <row r="1" spans="1:13" s="5" customFormat="1" ht="33.75" customHeight="1">
      <c r="A1" s="665" t="s">
        <v>51</v>
      </c>
      <c r="B1" s="695"/>
      <c r="C1" s="695"/>
      <c r="D1" s="695"/>
      <c r="E1" s="695"/>
      <c r="F1" s="695"/>
      <c r="G1" s="695"/>
      <c r="H1" s="695"/>
      <c r="I1" s="695"/>
      <c r="J1" s="821"/>
      <c r="K1" s="821"/>
      <c r="L1" s="821"/>
      <c r="M1" s="821"/>
    </row>
    <row r="2" spans="1:9" s="5" customFormat="1" ht="12" customHeight="1">
      <c r="A2" s="644" t="s">
        <v>375</v>
      </c>
      <c r="B2" s="832"/>
      <c r="C2" s="832"/>
      <c r="D2" s="832"/>
      <c r="E2" s="832"/>
      <c r="F2" s="832"/>
      <c r="G2" s="832"/>
      <c r="H2" s="832"/>
      <c r="I2" s="832"/>
    </row>
    <row r="3" spans="1:13" ht="13.5" customHeight="1" thickBot="1">
      <c r="A3" s="51"/>
      <c r="B3" s="51"/>
      <c r="C3" s="51"/>
      <c r="D3" s="51"/>
      <c r="E3" s="51"/>
      <c r="F3" s="51"/>
      <c r="G3" s="51"/>
      <c r="H3" s="51"/>
      <c r="I3" s="191"/>
      <c r="L3" s="812" t="s">
        <v>301</v>
      </c>
      <c r="M3" s="812"/>
    </row>
    <row r="4" spans="1:13" ht="36.75" customHeight="1">
      <c r="A4" s="816" t="s">
        <v>229</v>
      </c>
      <c r="B4" s="818" t="s">
        <v>231</v>
      </c>
      <c r="C4" s="803" t="s">
        <v>368</v>
      </c>
      <c r="D4" s="803" t="s">
        <v>192</v>
      </c>
      <c r="E4" s="805" t="s">
        <v>369</v>
      </c>
      <c r="F4" s="805" t="s">
        <v>196</v>
      </c>
      <c r="G4" s="803" t="s">
        <v>370</v>
      </c>
      <c r="H4" s="805" t="s">
        <v>371</v>
      </c>
      <c r="I4" s="805" t="s">
        <v>193</v>
      </c>
      <c r="J4" s="805" t="s">
        <v>372</v>
      </c>
      <c r="K4" s="805" t="s">
        <v>373</v>
      </c>
      <c r="L4" s="805" t="s">
        <v>194</v>
      </c>
      <c r="M4" s="808" t="s">
        <v>195</v>
      </c>
    </row>
    <row r="5" spans="1:13" ht="101.25" customHeight="1" thickBot="1">
      <c r="A5" s="817"/>
      <c r="B5" s="819"/>
      <c r="C5" s="830"/>
      <c r="D5" s="833"/>
      <c r="E5" s="828"/>
      <c r="F5" s="828"/>
      <c r="G5" s="830"/>
      <c r="H5" s="831"/>
      <c r="I5" s="828"/>
      <c r="J5" s="828"/>
      <c r="K5" s="834"/>
      <c r="L5" s="828"/>
      <c r="M5" s="829"/>
    </row>
    <row r="6" spans="1:13" s="41" customFormat="1" ht="9.75" customHeight="1" thickBot="1" thickTop="1">
      <c r="A6" s="34">
        <v>0</v>
      </c>
      <c r="B6" s="44">
        <v>1</v>
      </c>
      <c r="C6" s="35">
        <v>2</v>
      </c>
      <c r="D6" s="35">
        <v>3</v>
      </c>
      <c r="E6" s="35">
        <v>4</v>
      </c>
      <c r="F6" s="35">
        <v>5</v>
      </c>
      <c r="G6" s="35">
        <v>6</v>
      </c>
      <c r="H6" s="35">
        <v>7</v>
      </c>
      <c r="I6" s="35">
        <v>8</v>
      </c>
      <c r="J6" s="35">
        <v>9</v>
      </c>
      <c r="K6" s="35">
        <v>10</v>
      </c>
      <c r="L6" s="35">
        <v>11</v>
      </c>
      <c r="M6" s="37">
        <v>12</v>
      </c>
    </row>
    <row r="7" spans="1:13" ht="30" customHeight="1" thickTop="1">
      <c r="A7" s="8">
        <v>1</v>
      </c>
      <c r="B7" s="14" t="s">
        <v>265</v>
      </c>
      <c r="C7" s="275">
        <v>16076</v>
      </c>
      <c r="D7" s="170">
        <v>2162</v>
      </c>
      <c r="E7" s="170">
        <v>0</v>
      </c>
      <c r="F7" s="170">
        <v>0</v>
      </c>
      <c r="G7" s="170">
        <v>13914</v>
      </c>
      <c r="H7" s="170">
        <v>6957</v>
      </c>
      <c r="I7" s="342"/>
      <c r="J7" s="90">
        <f>G7/C7*100</f>
        <v>86.55138094053247</v>
      </c>
      <c r="K7" s="91">
        <f aca="true" t="shared" si="0" ref="K7:K15">H7/G7*100</f>
        <v>50</v>
      </c>
      <c r="L7" s="343">
        <v>20</v>
      </c>
      <c r="M7" s="344"/>
    </row>
    <row r="8" spans="1:13" ht="30" customHeight="1">
      <c r="A8" s="9">
        <v>2</v>
      </c>
      <c r="B8" s="73" t="s">
        <v>162</v>
      </c>
      <c r="C8" s="168">
        <v>16555</v>
      </c>
      <c r="D8" s="169">
        <v>1231</v>
      </c>
      <c r="E8" s="168">
        <v>1099</v>
      </c>
      <c r="F8" s="168">
        <v>23130</v>
      </c>
      <c r="G8" s="168">
        <v>15977</v>
      </c>
      <c r="H8" s="168">
        <v>15977</v>
      </c>
      <c r="I8" s="342">
        <f>F8/E8</f>
        <v>21.046405823475887</v>
      </c>
      <c r="J8" s="91">
        <f aca="true" t="shared" si="1" ref="J8:J15">G8/C8*100</f>
        <v>96.50860767139837</v>
      </c>
      <c r="K8" s="91">
        <f t="shared" si="0"/>
        <v>100</v>
      </c>
      <c r="L8" s="229">
        <v>40</v>
      </c>
      <c r="M8" s="338">
        <v>22</v>
      </c>
    </row>
    <row r="9" spans="1:13" ht="30" customHeight="1">
      <c r="A9" s="9">
        <v>3</v>
      </c>
      <c r="B9" s="73" t="s">
        <v>309</v>
      </c>
      <c r="C9" s="168">
        <v>7252</v>
      </c>
      <c r="D9" s="169">
        <v>669</v>
      </c>
      <c r="E9" s="168">
        <v>589</v>
      </c>
      <c r="F9" s="168">
        <v>4676</v>
      </c>
      <c r="G9" s="168">
        <v>7146</v>
      </c>
      <c r="H9" s="168">
        <v>6097</v>
      </c>
      <c r="I9" s="342">
        <f>F9/E9</f>
        <v>7.938879456706282</v>
      </c>
      <c r="J9" s="91">
        <f>G9/C9*100</f>
        <v>98.53833425261996</v>
      </c>
      <c r="K9" s="91">
        <f>H9/G9*100</f>
        <v>85.32045899804086</v>
      </c>
      <c r="L9" s="229">
        <v>35</v>
      </c>
      <c r="M9" s="338">
        <v>22</v>
      </c>
    </row>
    <row r="10" spans="1:13" ht="30" customHeight="1">
      <c r="A10" s="9">
        <v>4</v>
      </c>
      <c r="B10" s="73" t="s">
        <v>266</v>
      </c>
      <c r="C10" s="168">
        <v>1115</v>
      </c>
      <c r="D10" s="169">
        <v>439</v>
      </c>
      <c r="E10" s="168">
        <v>0</v>
      </c>
      <c r="F10" s="168">
        <v>0</v>
      </c>
      <c r="G10" s="168">
        <v>0</v>
      </c>
      <c r="H10" s="168"/>
      <c r="I10" s="342"/>
      <c r="J10" s="91">
        <f t="shared" si="1"/>
        <v>0</v>
      </c>
      <c r="K10" s="91"/>
      <c r="L10" s="229"/>
      <c r="M10" s="338"/>
    </row>
    <row r="11" spans="1:13" ht="30" customHeight="1">
      <c r="A11" s="9">
        <v>5</v>
      </c>
      <c r="B11" s="73" t="s">
        <v>2</v>
      </c>
      <c r="C11" s="399">
        <v>34322</v>
      </c>
      <c r="D11" s="400">
        <v>0</v>
      </c>
      <c r="E11" s="389">
        <v>0</v>
      </c>
      <c r="F11" s="389">
        <v>0</v>
      </c>
      <c r="G11" s="389">
        <v>0</v>
      </c>
      <c r="H11" s="389">
        <v>0</v>
      </c>
      <c r="I11" s="342"/>
      <c r="J11" s="91">
        <f t="shared" si="1"/>
        <v>0</v>
      </c>
      <c r="K11" s="91"/>
      <c r="L11" s="229">
        <v>36</v>
      </c>
      <c r="M11" s="338"/>
    </row>
    <row r="12" spans="1:13" ht="40.5" customHeight="1">
      <c r="A12" s="9">
        <v>6</v>
      </c>
      <c r="B12" s="73" t="s">
        <v>152</v>
      </c>
      <c r="C12" s="399">
        <v>32288</v>
      </c>
      <c r="D12" s="400">
        <v>435</v>
      </c>
      <c r="E12" s="399">
        <v>0</v>
      </c>
      <c r="F12" s="389">
        <v>0</v>
      </c>
      <c r="G12" s="389">
        <v>29060</v>
      </c>
      <c r="H12" s="389">
        <v>23250</v>
      </c>
      <c r="I12" s="342"/>
      <c r="J12" s="91">
        <f t="shared" si="1"/>
        <v>90.00247770069376</v>
      </c>
      <c r="K12" s="91">
        <f t="shared" si="0"/>
        <v>80.00688231245698</v>
      </c>
      <c r="L12" s="229">
        <v>40</v>
      </c>
      <c r="M12" s="338">
        <v>22</v>
      </c>
    </row>
    <row r="13" spans="1:13" ht="30.75" customHeight="1">
      <c r="A13" s="9">
        <v>7</v>
      </c>
      <c r="B13" s="73" t="s">
        <v>138</v>
      </c>
      <c r="C13" s="168">
        <v>64541</v>
      </c>
      <c r="D13" s="169">
        <v>7262</v>
      </c>
      <c r="E13" s="168">
        <v>2136</v>
      </c>
      <c r="F13" s="168">
        <v>14952</v>
      </c>
      <c r="G13" s="168">
        <v>31084</v>
      </c>
      <c r="H13" s="168">
        <v>31084</v>
      </c>
      <c r="I13" s="342">
        <f>F13/E13</f>
        <v>7</v>
      </c>
      <c r="J13" s="91">
        <f t="shared" si="1"/>
        <v>48.161633690212426</v>
      </c>
      <c r="K13" s="91">
        <f t="shared" si="0"/>
        <v>100</v>
      </c>
      <c r="L13" s="229">
        <v>35</v>
      </c>
      <c r="M13" s="338">
        <v>22</v>
      </c>
    </row>
    <row r="14" spans="1:13" ht="53.25" customHeight="1" thickBot="1">
      <c r="A14" s="38">
        <v>8</v>
      </c>
      <c r="B14" s="219" t="s">
        <v>449</v>
      </c>
      <c r="C14" s="181">
        <v>2453</v>
      </c>
      <c r="D14" s="339">
        <v>453</v>
      </c>
      <c r="E14" s="181">
        <v>453</v>
      </c>
      <c r="F14" s="181">
        <v>13590</v>
      </c>
      <c r="G14" s="181">
        <v>453</v>
      </c>
      <c r="H14" s="181">
        <v>453</v>
      </c>
      <c r="I14" s="345">
        <f>F14/E14</f>
        <v>30</v>
      </c>
      <c r="J14" s="92">
        <f>G14/C14*100</f>
        <v>18.467183041174074</v>
      </c>
      <c r="K14" s="92">
        <f>H14/G14*100</f>
        <v>100</v>
      </c>
      <c r="L14" s="274">
        <v>7</v>
      </c>
      <c r="M14" s="346">
        <v>20</v>
      </c>
    </row>
    <row r="15" spans="1:13" ht="33" customHeight="1" thickBot="1" thickTop="1">
      <c r="A15" s="826" t="s">
        <v>132</v>
      </c>
      <c r="B15" s="827"/>
      <c r="C15" s="184">
        <f aca="true" t="shared" si="2" ref="C15:H15">SUM(C7:C14)</f>
        <v>174602</v>
      </c>
      <c r="D15" s="184">
        <f t="shared" si="2"/>
        <v>12651</v>
      </c>
      <c r="E15" s="184">
        <f t="shared" si="2"/>
        <v>4277</v>
      </c>
      <c r="F15" s="184">
        <f t="shared" si="2"/>
        <v>56348</v>
      </c>
      <c r="G15" s="184">
        <f t="shared" si="2"/>
        <v>97634</v>
      </c>
      <c r="H15" s="184">
        <f t="shared" si="2"/>
        <v>83818</v>
      </c>
      <c r="I15" s="86">
        <f>F15/E15</f>
        <v>13.174655132101941</v>
      </c>
      <c r="J15" s="86">
        <f t="shared" si="1"/>
        <v>55.91803072129758</v>
      </c>
      <c r="K15" s="86">
        <f t="shared" si="0"/>
        <v>85.8491918798779</v>
      </c>
      <c r="L15" s="217"/>
      <c r="M15" s="218"/>
    </row>
    <row r="16" spans="1:13" s="55" customFormat="1" ht="30" customHeight="1">
      <c r="A16" s="763" t="s">
        <v>602</v>
      </c>
      <c r="B16" s="763"/>
      <c r="C16" s="763"/>
      <c r="D16" s="763"/>
      <c r="E16" s="763"/>
      <c r="F16" s="763"/>
      <c r="G16" s="763"/>
      <c r="H16" s="763"/>
      <c r="I16" s="763"/>
      <c r="J16" s="763"/>
      <c r="K16" s="763"/>
      <c r="L16" s="763"/>
      <c r="M16" s="763"/>
    </row>
    <row r="17" spans="1:9" ht="13.5">
      <c r="A17" s="11"/>
      <c r="B17" s="11"/>
      <c r="C17" s="11"/>
      <c r="D17" s="11"/>
      <c r="E17" s="11"/>
      <c r="F17" s="11"/>
      <c r="G17" s="11"/>
      <c r="H17" s="11"/>
      <c r="I17" s="11"/>
    </row>
    <row r="18" spans="1:9" ht="13.5">
      <c r="A18" s="11"/>
      <c r="B18" s="11"/>
      <c r="C18" s="11"/>
      <c r="D18" s="11"/>
      <c r="E18" s="11"/>
      <c r="F18" s="11"/>
      <c r="G18" s="11"/>
      <c r="H18" s="11"/>
      <c r="I18" s="11"/>
    </row>
    <row r="19" spans="1:9" ht="13.5">
      <c r="A19" s="11"/>
      <c r="B19" s="11"/>
      <c r="C19" s="11"/>
      <c r="D19" s="11"/>
      <c r="E19" s="11"/>
      <c r="F19" s="11"/>
      <c r="G19" s="11"/>
      <c r="H19" s="11"/>
      <c r="I19" s="11"/>
    </row>
    <row r="20" spans="1:9" ht="13.5">
      <c r="A20" s="11"/>
      <c r="B20" s="11"/>
      <c r="C20" s="11"/>
      <c r="D20" s="11"/>
      <c r="E20" s="11"/>
      <c r="F20" s="11"/>
      <c r="G20" s="11"/>
      <c r="H20" s="11"/>
      <c r="I20" s="11"/>
    </row>
    <row r="21" spans="1:9" ht="13.5">
      <c r="A21" s="11"/>
      <c r="B21" s="11"/>
      <c r="C21" s="11"/>
      <c r="D21" s="11"/>
      <c r="E21" s="11"/>
      <c r="F21" s="11"/>
      <c r="G21" s="11"/>
      <c r="H21" s="11"/>
      <c r="I21" s="11"/>
    </row>
    <row r="22" spans="1:9" ht="13.5">
      <c r="A22" s="11"/>
      <c r="B22" s="11"/>
      <c r="C22" s="11"/>
      <c r="D22" s="11"/>
      <c r="E22" s="11"/>
      <c r="F22" s="11"/>
      <c r="G22" s="11"/>
      <c r="H22" s="11"/>
      <c r="I22" s="11"/>
    </row>
  </sheetData>
  <mergeCells count="18">
    <mergeCell ref="A1:M1"/>
    <mergeCell ref="L3:M3"/>
    <mergeCell ref="A2:I2"/>
    <mergeCell ref="A4:A5"/>
    <mergeCell ref="B4:B5"/>
    <mergeCell ref="C4:C5"/>
    <mergeCell ref="D4:D5"/>
    <mergeCell ref="E4:E5"/>
    <mergeCell ref="J4:J5"/>
    <mergeCell ref="K4:K5"/>
    <mergeCell ref="A15:B15"/>
    <mergeCell ref="A16:M16"/>
    <mergeCell ref="L4:L5"/>
    <mergeCell ref="M4:M5"/>
    <mergeCell ref="F4:F5"/>
    <mergeCell ref="G4:G5"/>
    <mergeCell ref="H4:H5"/>
    <mergeCell ref="I4:I5"/>
  </mergeCells>
  <printOptions horizontalCentered="1"/>
  <pageMargins left="0.35433070866141736" right="0.35433070866141736" top="0.9448818897637796" bottom="0.3937007874015748" header="0.5118110236220472" footer="0.5118110236220472"/>
  <pageSetup horizontalDpi="600" verticalDpi="60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M34"/>
  <sheetViews>
    <sheetView zoomScaleSheetLayoutView="100" workbookViewId="0" topLeftCell="A20">
      <selection activeCell="L14" sqref="L14"/>
    </sheetView>
  </sheetViews>
  <sheetFormatPr defaultColWidth="9.140625" defaultRowHeight="12.75"/>
  <cols>
    <col min="1" max="1" width="3.57421875" style="6" customWidth="1"/>
    <col min="2" max="2" width="30.57421875" style="6" customWidth="1"/>
    <col min="3" max="3" width="10.8515625" style="6" customWidth="1"/>
    <col min="4" max="4" width="10.140625" style="6" customWidth="1"/>
    <col min="5" max="5" width="11.00390625" style="6" customWidth="1"/>
    <col min="6" max="6" width="11.421875" style="6" customWidth="1"/>
    <col min="7" max="7" width="10.57421875" style="6" customWidth="1"/>
    <col min="8" max="8" width="12.28125" style="6" customWidth="1"/>
    <col min="9" max="16384" width="9.140625" style="6" customWidth="1"/>
  </cols>
  <sheetData>
    <row r="1" spans="1:8" ht="22.5" customHeight="1">
      <c r="A1" s="665" t="s">
        <v>65</v>
      </c>
      <c r="B1" s="665"/>
      <c r="C1" s="665"/>
      <c r="D1" s="665"/>
      <c r="E1" s="665"/>
      <c r="F1" s="665"/>
      <c r="G1" s="665"/>
      <c r="H1" s="821"/>
    </row>
    <row r="2" spans="1:8" ht="8.25" customHeight="1" thickBot="1">
      <c r="A2" s="51"/>
      <c r="B2" s="53"/>
      <c r="C2" s="33"/>
      <c r="D2" s="33"/>
      <c r="E2" s="33"/>
      <c r="F2" s="51"/>
      <c r="G2" s="4"/>
      <c r="H2" s="25" t="s">
        <v>339</v>
      </c>
    </row>
    <row r="3" spans="1:8" ht="45.75" customHeight="1">
      <c r="A3" s="824" t="s">
        <v>144</v>
      </c>
      <c r="B3" s="837" t="s">
        <v>223</v>
      </c>
      <c r="C3" s="839" t="s">
        <v>400</v>
      </c>
      <c r="D3" s="839" t="s">
        <v>219</v>
      </c>
      <c r="E3" s="839" t="s">
        <v>401</v>
      </c>
      <c r="F3" s="839" t="s">
        <v>130</v>
      </c>
      <c r="G3" s="839" t="s">
        <v>131</v>
      </c>
      <c r="H3" s="835" t="s">
        <v>402</v>
      </c>
    </row>
    <row r="4" spans="1:8" ht="60.75" customHeight="1" thickBot="1">
      <c r="A4" s="825"/>
      <c r="B4" s="838"/>
      <c r="C4" s="840"/>
      <c r="D4" s="840"/>
      <c r="E4" s="841"/>
      <c r="F4" s="840"/>
      <c r="G4" s="840"/>
      <c r="H4" s="836"/>
    </row>
    <row r="5" spans="1:8" s="41" customFormat="1" ht="9.75" customHeight="1" thickBot="1" thickTop="1">
      <c r="A5" s="34">
        <v>0</v>
      </c>
      <c r="B5" s="44">
        <v>1</v>
      </c>
      <c r="C5" s="35">
        <v>2</v>
      </c>
      <c r="D5" s="35">
        <v>3</v>
      </c>
      <c r="E5" s="35">
        <v>4</v>
      </c>
      <c r="F5" s="35">
        <v>5</v>
      </c>
      <c r="G5" s="35">
        <v>6</v>
      </c>
      <c r="H5" s="37">
        <v>7</v>
      </c>
    </row>
    <row r="6" spans="1:8" ht="19.5" customHeight="1" thickTop="1">
      <c r="A6" s="8">
        <v>1</v>
      </c>
      <c r="B6" s="414" t="s">
        <v>161</v>
      </c>
      <c r="C6" s="230" t="s">
        <v>612</v>
      </c>
      <c r="D6" s="230">
        <v>780</v>
      </c>
      <c r="E6" s="230">
        <v>5794</v>
      </c>
      <c r="F6" s="229">
        <v>3955</v>
      </c>
      <c r="G6" s="259">
        <f>F6/E6*100</f>
        <v>68.26026924404557</v>
      </c>
      <c r="H6" s="344">
        <v>518</v>
      </c>
    </row>
    <row r="7" spans="1:8" ht="19.5" customHeight="1">
      <c r="A7" s="9">
        <v>2</v>
      </c>
      <c r="B7" s="416" t="s">
        <v>162</v>
      </c>
      <c r="C7" s="230" t="s">
        <v>612</v>
      </c>
      <c r="D7" s="230">
        <v>34</v>
      </c>
      <c r="E7" s="230">
        <v>883</v>
      </c>
      <c r="F7" s="229">
        <v>833</v>
      </c>
      <c r="G7" s="259">
        <f aca="true" t="shared" si="0" ref="G7:G32">F7/E7*100</f>
        <v>94.3374858437146</v>
      </c>
      <c r="H7" s="338">
        <v>20</v>
      </c>
    </row>
    <row r="8" spans="1:8" ht="19.5" customHeight="1">
      <c r="A8" s="9">
        <v>3</v>
      </c>
      <c r="B8" s="415" t="s">
        <v>133</v>
      </c>
      <c r="C8" s="230" t="s">
        <v>612</v>
      </c>
      <c r="D8" s="230">
        <v>48</v>
      </c>
      <c r="E8" s="230">
        <v>1552</v>
      </c>
      <c r="F8" s="229">
        <v>1020</v>
      </c>
      <c r="G8" s="259">
        <f t="shared" si="0"/>
        <v>65.72164948453609</v>
      </c>
      <c r="H8" s="338">
        <v>17</v>
      </c>
    </row>
    <row r="9" spans="1:8" ht="19.5" customHeight="1">
      <c r="A9" s="9">
        <v>4</v>
      </c>
      <c r="B9" s="415" t="s">
        <v>134</v>
      </c>
      <c r="C9" s="230" t="s">
        <v>612</v>
      </c>
      <c r="D9" s="229">
        <v>46</v>
      </c>
      <c r="E9" s="229">
        <v>1051</v>
      </c>
      <c r="F9" s="229">
        <v>1051</v>
      </c>
      <c r="G9" s="259">
        <f t="shared" si="0"/>
        <v>100</v>
      </c>
      <c r="H9" s="338">
        <v>32</v>
      </c>
    </row>
    <row r="10" spans="1:8" ht="19.5" customHeight="1">
      <c r="A10" s="562">
        <v>5</v>
      </c>
      <c r="B10" s="416" t="s">
        <v>135</v>
      </c>
      <c r="C10" s="230" t="s">
        <v>612</v>
      </c>
      <c r="D10" s="230">
        <v>44</v>
      </c>
      <c r="E10" s="230">
        <v>671</v>
      </c>
      <c r="F10" s="229">
        <v>83</v>
      </c>
      <c r="G10" s="259">
        <f t="shared" si="0"/>
        <v>12.369597615499254</v>
      </c>
      <c r="H10" s="338">
        <v>42</v>
      </c>
    </row>
    <row r="11" spans="1:8" ht="24.75" customHeight="1">
      <c r="A11" s="9">
        <v>6</v>
      </c>
      <c r="B11" s="416" t="s">
        <v>351</v>
      </c>
      <c r="C11" s="230" t="s">
        <v>612</v>
      </c>
      <c r="D11" s="230">
        <v>58</v>
      </c>
      <c r="E11" s="230">
        <v>467</v>
      </c>
      <c r="F11" s="229">
        <v>467</v>
      </c>
      <c r="G11" s="259">
        <f t="shared" si="0"/>
        <v>100</v>
      </c>
      <c r="H11" s="338">
        <v>18</v>
      </c>
    </row>
    <row r="12" spans="1:8" ht="19.5" customHeight="1">
      <c r="A12" s="9">
        <v>7</v>
      </c>
      <c r="B12" s="415" t="s">
        <v>136</v>
      </c>
      <c r="C12" s="230" t="s">
        <v>612</v>
      </c>
      <c r="D12" s="230">
        <v>17</v>
      </c>
      <c r="E12" s="230">
        <v>552</v>
      </c>
      <c r="F12" s="229">
        <v>310</v>
      </c>
      <c r="G12" s="259">
        <f t="shared" si="0"/>
        <v>56.15942028985508</v>
      </c>
      <c r="H12" s="338">
        <v>19</v>
      </c>
    </row>
    <row r="13" spans="1:8" ht="19.5" customHeight="1">
      <c r="A13" s="9">
        <v>8</v>
      </c>
      <c r="B13" s="416" t="s">
        <v>137</v>
      </c>
      <c r="C13" s="230" t="s">
        <v>612</v>
      </c>
      <c r="D13" s="230">
        <v>65</v>
      </c>
      <c r="E13" s="230">
        <v>710</v>
      </c>
      <c r="F13" s="229">
        <v>596</v>
      </c>
      <c r="G13" s="259">
        <f t="shared" si="0"/>
        <v>83.94366197183099</v>
      </c>
      <c r="H13" s="338">
        <v>90</v>
      </c>
    </row>
    <row r="14" spans="1:8" ht="24.75" customHeight="1">
      <c r="A14" s="9">
        <v>9</v>
      </c>
      <c r="B14" s="416" t="s">
        <v>155</v>
      </c>
      <c r="C14" s="230" t="s">
        <v>612</v>
      </c>
      <c r="D14" s="230">
        <v>100</v>
      </c>
      <c r="E14" s="230">
        <v>737</v>
      </c>
      <c r="F14" s="229">
        <v>698</v>
      </c>
      <c r="G14" s="259">
        <f t="shared" si="0"/>
        <v>94.70827679782904</v>
      </c>
      <c r="H14" s="338">
        <v>35</v>
      </c>
    </row>
    <row r="15" spans="1:8" ht="24.75" customHeight="1">
      <c r="A15" s="9">
        <v>10</v>
      </c>
      <c r="B15" s="416" t="s">
        <v>156</v>
      </c>
      <c r="C15" s="230" t="s">
        <v>612</v>
      </c>
      <c r="D15" s="230">
        <v>16</v>
      </c>
      <c r="E15" s="230">
        <v>63</v>
      </c>
      <c r="F15" s="229">
        <v>39</v>
      </c>
      <c r="G15" s="259">
        <f t="shared" si="0"/>
        <v>61.904761904761905</v>
      </c>
      <c r="H15" s="338">
        <v>12</v>
      </c>
    </row>
    <row r="16" spans="1:8" ht="24.75" customHeight="1">
      <c r="A16" s="9">
        <v>11</v>
      </c>
      <c r="B16" s="416" t="s">
        <v>163</v>
      </c>
      <c r="C16" s="230" t="s">
        <v>612</v>
      </c>
      <c r="D16" s="230">
        <v>31</v>
      </c>
      <c r="E16" s="230">
        <v>775</v>
      </c>
      <c r="F16" s="229">
        <v>775</v>
      </c>
      <c r="G16" s="259">
        <f t="shared" si="0"/>
        <v>100</v>
      </c>
      <c r="H16" s="338">
        <v>21</v>
      </c>
    </row>
    <row r="17" spans="1:8" ht="19.5" customHeight="1">
      <c r="A17" s="9">
        <v>12</v>
      </c>
      <c r="B17" s="416" t="s">
        <v>138</v>
      </c>
      <c r="C17" s="230" t="s">
        <v>612</v>
      </c>
      <c r="D17" s="230">
        <v>31</v>
      </c>
      <c r="E17" s="230">
        <v>213</v>
      </c>
      <c r="F17" s="229">
        <v>213</v>
      </c>
      <c r="G17" s="259">
        <f t="shared" si="0"/>
        <v>100</v>
      </c>
      <c r="H17" s="338">
        <v>31</v>
      </c>
    </row>
    <row r="18" spans="1:8" ht="19.5" customHeight="1">
      <c r="A18" s="9">
        <v>13</v>
      </c>
      <c r="B18" s="416" t="s">
        <v>139</v>
      </c>
      <c r="C18" s="230" t="s">
        <v>612</v>
      </c>
      <c r="D18" s="256">
        <v>36</v>
      </c>
      <c r="E18" s="256">
        <v>183</v>
      </c>
      <c r="F18" s="260">
        <v>143</v>
      </c>
      <c r="G18" s="259">
        <f t="shared" si="0"/>
        <v>78.14207650273224</v>
      </c>
      <c r="H18" s="338">
        <v>8</v>
      </c>
    </row>
    <row r="19" spans="1:8" ht="24.75" customHeight="1">
      <c r="A19" s="10">
        <v>14</v>
      </c>
      <c r="B19" s="414" t="s">
        <v>169</v>
      </c>
      <c r="C19" s="230" t="s">
        <v>612</v>
      </c>
      <c r="D19" s="230">
        <v>35</v>
      </c>
      <c r="E19" s="256">
        <v>332</v>
      </c>
      <c r="F19" s="260">
        <v>288</v>
      </c>
      <c r="G19" s="259">
        <f t="shared" si="0"/>
        <v>86.74698795180723</v>
      </c>
      <c r="H19" s="338">
        <v>20</v>
      </c>
    </row>
    <row r="20" spans="1:8" ht="24.75" customHeight="1">
      <c r="A20" s="10">
        <v>15</v>
      </c>
      <c r="B20" s="417" t="s">
        <v>3</v>
      </c>
      <c r="C20" s="230" t="s">
        <v>612</v>
      </c>
      <c r="D20" s="230">
        <v>12</v>
      </c>
      <c r="E20" s="230">
        <v>379</v>
      </c>
      <c r="F20" s="229">
        <v>379</v>
      </c>
      <c r="G20" s="259">
        <f t="shared" si="0"/>
        <v>100</v>
      </c>
      <c r="H20" s="338">
        <v>10</v>
      </c>
    </row>
    <row r="21" spans="1:8" ht="24.75" customHeight="1">
      <c r="A21" s="9">
        <v>16</v>
      </c>
      <c r="B21" s="416" t="s">
        <v>352</v>
      </c>
      <c r="C21" s="230" t="s">
        <v>612</v>
      </c>
      <c r="D21" s="230">
        <v>37</v>
      </c>
      <c r="E21" s="230">
        <v>597</v>
      </c>
      <c r="F21" s="229">
        <v>597</v>
      </c>
      <c r="G21" s="259">
        <f t="shared" si="0"/>
        <v>100</v>
      </c>
      <c r="H21" s="338">
        <v>20</v>
      </c>
    </row>
    <row r="22" spans="1:8" ht="19.5" customHeight="1">
      <c r="A22" s="9">
        <v>17</v>
      </c>
      <c r="B22" s="416" t="s">
        <v>141</v>
      </c>
      <c r="C22" s="230" t="s">
        <v>612</v>
      </c>
      <c r="D22" s="230">
        <v>30</v>
      </c>
      <c r="E22" s="230">
        <v>242</v>
      </c>
      <c r="F22" s="229">
        <v>212</v>
      </c>
      <c r="G22" s="259">
        <f t="shared" si="0"/>
        <v>87.60330578512396</v>
      </c>
      <c r="H22" s="338">
        <v>37</v>
      </c>
    </row>
    <row r="23" spans="1:8" ht="24.75" customHeight="1">
      <c r="A23" s="9">
        <v>18</v>
      </c>
      <c r="B23" s="416" t="s">
        <v>159</v>
      </c>
      <c r="C23" s="230" t="s">
        <v>612</v>
      </c>
      <c r="D23" s="229">
        <v>9</v>
      </c>
      <c r="E23" s="229">
        <v>113</v>
      </c>
      <c r="F23" s="229">
        <v>106</v>
      </c>
      <c r="G23" s="259">
        <f t="shared" si="0"/>
        <v>93.80530973451327</v>
      </c>
      <c r="H23" s="338">
        <v>9</v>
      </c>
    </row>
    <row r="24" spans="1:8" ht="21.75" customHeight="1">
      <c r="A24" s="9">
        <v>19</v>
      </c>
      <c r="B24" s="416" t="s">
        <v>152</v>
      </c>
      <c r="C24" s="230" t="s">
        <v>612</v>
      </c>
      <c r="D24" s="230">
        <v>14</v>
      </c>
      <c r="E24" s="230">
        <v>94</v>
      </c>
      <c r="F24" s="229">
        <v>90</v>
      </c>
      <c r="G24" s="259">
        <f t="shared" si="0"/>
        <v>95.74468085106383</v>
      </c>
      <c r="H24" s="338">
        <v>10</v>
      </c>
    </row>
    <row r="25" spans="1:8" ht="19.5" customHeight="1">
      <c r="A25" s="9">
        <v>20</v>
      </c>
      <c r="B25" s="416" t="s">
        <v>142</v>
      </c>
      <c r="C25" s="230" t="s">
        <v>612</v>
      </c>
      <c r="D25" s="230">
        <v>15</v>
      </c>
      <c r="E25" s="230">
        <v>252</v>
      </c>
      <c r="F25" s="229">
        <v>252</v>
      </c>
      <c r="G25" s="259">
        <f t="shared" si="0"/>
        <v>100</v>
      </c>
      <c r="H25" s="338">
        <v>8</v>
      </c>
    </row>
    <row r="26" spans="1:8" ht="21.75" customHeight="1">
      <c r="A26" s="9">
        <v>21</v>
      </c>
      <c r="B26" s="416" t="s">
        <v>157</v>
      </c>
      <c r="C26" s="230" t="s">
        <v>612</v>
      </c>
      <c r="D26" s="230">
        <v>34</v>
      </c>
      <c r="E26" s="230">
        <v>334</v>
      </c>
      <c r="F26" s="229">
        <v>240</v>
      </c>
      <c r="G26" s="259">
        <f t="shared" si="0"/>
        <v>71.8562874251497</v>
      </c>
      <c r="H26" s="338">
        <v>30</v>
      </c>
    </row>
    <row r="27" spans="1:8" ht="24.75" customHeight="1">
      <c r="A27" s="9">
        <v>22</v>
      </c>
      <c r="B27" s="416" t="s">
        <v>153</v>
      </c>
      <c r="C27" s="230" t="s">
        <v>612</v>
      </c>
      <c r="D27" s="230">
        <v>15</v>
      </c>
      <c r="E27" s="230">
        <v>150</v>
      </c>
      <c r="F27" s="229">
        <v>150</v>
      </c>
      <c r="G27" s="259">
        <f t="shared" si="0"/>
        <v>100</v>
      </c>
      <c r="H27" s="338">
        <v>0</v>
      </c>
    </row>
    <row r="28" spans="1:8" ht="24.75" customHeight="1">
      <c r="A28" s="9">
        <v>23</v>
      </c>
      <c r="B28" s="416" t="s">
        <v>154</v>
      </c>
      <c r="C28" s="230" t="s">
        <v>612</v>
      </c>
      <c r="D28" s="230">
        <v>10</v>
      </c>
      <c r="E28" s="230">
        <v>121</v>
      </c>
      <c r="F28" s="229">
        <v>95</v>
      </c>
      <c r="G28" s="259">
        <f t="shared" si="0"/>
        <v>78.51239669421489</v>
      </c>
      <c r="H28" s="338">
        <v>9</v>
      </c>
    </row>
    <row r="29" spans="1:8" ht="24.75" customHeight="1">
      <c r="A29" s="9">
        <v>24</v>
      </c>
      <c r="B29" s="416" t="s">
        <v>174</v>
      </c>
      <c r="C29" s="230" t="s">
        <v>612</v>
      </c>
      <c r="D29" s="230">
        <v>11</v>
      </c>
      <c r="E29" s="230">
        <v>68</v>
      </c>
      <c r="F29" s="229">
        <v>13</v>
      </c>
      <c r="G29" s="259">
        <f t="shared" si="0"/>
        <v>19.11764705882353</v>
      </c>
      <c r="H29" s="338">
        <v>0</v>
      </c>
    </row>
    <row r="30" spans="1:8" ht="24.75" customHeight="1">
      <c r="A30" s="9">
        <v>25</v>
      </c>
      <c r="B30" s="416" t="s">
        <v>158</v>
      </c>
      <c r="C30" s="230" t="s">
        <v>612</v>
      </c>
      <c r="D30" s="230">
        <v>12</v>
      </c>
      <c r="E30" s="230">
        <v>74</v>
      </c>
      <c r="F30" s="229">
        <v>74</v>
      </c>
      <c r="G30" s="91">
        <f t="shared" si="0"/>
        <v>100</v>
      </c>
      <c r="H30" s="338">
        <v>12</v>
      </c>
    </row>
    <row r="31" spans="1:8" ht="24.75" customHeight="1" thickBot="1">
      <c r="A31" s="38">
        <v>26</v>
      </c>
      <c r="B31" s="414" t="s">
        <v>68</v>
      </c>
      <c r="C31" s="230" t="s">
        <v>612</v>
      </c>
      <c r="D31" s="238">
        <v>2</v>
      </c>
      <c r="E31" s="238">
        <v>80</v>
      </c>
      <c r="F31" s="231">
        <v>65</v>
      </c>
      <c r="G31" s="91">
        <f t="shared" si="0"/>
        <v>81.25</v>
      </c>
      <c r="H31" s="563">
        <v>7</v>
      </c>
    </row>
    <row r="32" spans="1:8" s="11" customFormat="1" ht="34.5" customHeight="1" thickBot="1" thickTop="1">
      <c r="A32" s="702" t="s">
        <v>132</v>
      </c>
      <c r="B32" s="713"/>
      <c r="C32" s="84"/>
      <c r="D32" s="84">
        <f>SUM(D6:D30)</f>
        <v>1540</v>
      </c>
      <c r="E32" s="84">
        <f>SUM(E6:E30)</f>
        <v>16407</v>
      </c>
      <c r="F32" s="84">
        <f>SUM(F6:F30)</f>
        <v>12679</v>
      </c>
      <c r="G32" s="82">
        <f t="shared" si="0"/>
        <v>77.27799110135918</v>
      </c>
      <c r="H32" s="192">
        <f>SUM(H6:H30)</f>
        <v>1028</v>
      </c>
    </row>
    <row r="33" spans="1:8" s="11" customFormat="1" ht="22.5" customHeight="1">
      <c r="A33" s="135"/>
      <c r="B33" s="135"/>
      <c r="C33" s="42"/>
      <c r="D33" s="42"/>
      <c r="E33" s="42"/>
      <c r="F33" s="42"/>
      <c r="G33" s="123"/>
      <c r="H33" s="118"/>
    </row>
    <row r="34" spans="1:13" s="13" customFormat="1" ht="12.75" customHeight="1">
      <c r="A34" s="681" t="s">
        <v>603</v>
      </c>
      <c r="B34" s="681"/>
      <c r="C34" s="681"/>
      <c r="D34" s="681"/>
      <c r="E34" s="681"/>
      <c r="F34" s="681"/>
      <c r="G34" s="681"/>
      <c r="H34" s="681"/>
      <c r="I34" s="129"/>
      <c r="J34" s="129"/>
      <c r="K34" s="129"/>
      <c r="L34" s="129"/>
      <c r="M34" s="129"/>
    </row>
  </sheetData>
  <mergeCells count="11">
    <mergeCell ref="E3:E4"/>
    <mergeCell ref="A34:H34"/>
    <mergeCell ref="A1:H1"/>
    <mergeCell ref="H3:H4"/>
    <mergeCell ref="A32:B32"/>
    <mergeCell ref="A3:A4"/>
    <mergeCell ref="B3:B4"/>
    <mergeCell ref="C3:C4"/>
    <mergeCell ref="D3:D4"/>
    <mergeCell ref="F3:F4"/>
    <mergeCell ref="G3:G4"/>
  </mergeCells>
  <printOptions/>
  <pageMargins left="0.5905511811023623" right="0.1968503937007874" top="0.15748031496062992" bottom="0.1968503937007874" header="0.5118110236220472" footer="0.5118110236220472"/>
  <pageSetup horizontalDpi="600" verticalDpi="600"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zoomScaleSheetLayoutView="100" workbookViewId="0" topLeftCell="A20">
      <selection activeCell="H31" sqref="H31"/>
    </sheetView>
  </sheetViews>
  <sheetFormatPr defaultColWidth="9.140625" defaultRowHeight="12.75"/>
  <cols>
    <col min="1" max="1" width="3.140625" style="0" customWidth="1"/>
    <col min="2" max="2" width="21.00390625" style="0" customWidth="1"/>
    <col min="3" max="3" width="8.421875" style="0" customWidth="1"/>
    <col min="4" max="4" width="10.00390625" style="0" customWidth="1"/>
    <col min="5" max="5" width="9.8515625" style="0" customWidth="1"/>
    <col min="6" max="6" width="9.00390625" style="0" customWidth="1"/>
    <col min="8" max="8" width="9.00390625" style="0" customWidth="1"/>
    <col min="9" max="9" width="8.7109375" style="0" customWidth="1"/>
    <col min="10" max="10" width="10.00390625" style="0" customWidth="1"/>
  </cols>
  <sheetData>
    <row r="1" spans="1:10" ht="25.5" customHeight="1">
      <c r="A1" s="644" t="s">
        <v>104</v>
      </c>
      <c r="B1" s="644"/>
      <c r="C1" s="644"/>
      <c r="D1" s="644"/>
      <c r="E1" s="644"/>
      <c r="F1" s="644"/>
      <c r="G1" s="644"/>
      <c r="H1" s="644"/>
      <c r="I1" s="644"/>
      <c r="J1" s="644"/>
    </row>
    <row r="2" spans="1:10" ht="12" customHeight="1" thickBot="1">
      <c r="A2" s="77"/>
      <c r="B2" s="79"/>
      <c r="C2" s="80"/>
      <c r="D2" s="80"/>
      <c r="E2" s="80"/>
      <c r="F2" s="80"/>
      <c r="G2" s="80"/>
      <c r="H2" s="81"/>
      <c r="I2" s="81"/>
      <c r="J2" s="130" t="s">
        <v>245</v>
      </c>
    </row>
    <row r="3" spans="1:10" ht="15.75" customHeight="1">
      <c r="A3" s="656" t="s">
        <v>229</v>
      </c>
      <c r="B3" s="658" t="s">
        <v>223</v>
      </c>
      <c r="C3" s="643" t="s">
        <v>140</v>
      </c>
      <c r="D3" s="643" t="s">
        <v>361</v>
      </c>
      <c r="E3" s="643" t="s">
        <v>362</v>
      </c>
      <c r="F3" s="643" t="s">
        <v>366</v>
      </c>
      <c r="G3" s="643" t="s">
        <v>9</v>
      </c>
      <c r="H3" s="650" t="s">
        <v>367</v>
      </c>
      <c r="I3" s="652" t="s">
        <v>147</v>
      </c>
      <c r="J3" s="654" t="s">
        <v>364</v>
      </c>
    </row>
    <row r="4" spans="1:10" ht="90.75" customHeight="1" thickBot="1">
      <c r="A4" s="657"/>
      <c r="B4" s="659"/>
      <c r="C4" s="660"/>
      <c r="D4" s="629"/>
      <c r="E4" s="629"/>
      <c r="F4" s="629"/>
      <c r="G4" s="629"/>
      <c r="H4" s="651"/>
      <c r="I4" s="653"/>
      <c r="J4" s="655"/>
    </row>
    <row r="5" spans="1:10" ht="10.5" customHeight="1" thickBot="1" thickTop="1">
      <c r="A5" s="34">
        <v>0</v>
      </c>
      <c r="B5" s="75">
        <v>1</v>
      </c>
      <c r="C5" s="35">
        <v>2</v>
      </c>
      <c r="D5" s="35">
        <v>3</v>
      </c>
      <c r="E5" s="35">
        <v>4</v>
      </c>
      <c r="F5" s="35">
        <v>5</v>
      </c>
      <c r="G5" s="35">
        <v>6</v>
      </c>
      <c r="H5" s="125">
        <v>7</v>
      </c>
      <c r="I5" s="125">
        <v>8</v>
      </c>
      <c r="J5" s="126">
        <v>9</v>
      </c>
    </row>
    <row r="6" spans="1:10" ht="14.25" thickTop="1">
      <c r="A6" s="8">
        <v>1</v>
      </c>
      <c r="B6" s="70" t="s">
        <v>161</v>
      </c>
      <c r="C6" s="231">
        <v>91976</v>
      </c>
      <c r="D6" s="169">
        <v>855347</v>
      </c>
      <c r="E6" s="247">
        <v>1399</v>
      </c>
      <c r="F6" s="168">
        <v>38664</v>
      </c>
      <c r="G6" s="168">
        <v>245</v>
      </c>
      <c r="H6" s="248">
        <f>G6/F6*100</f>
        <v>0.6336643906476308</v>
      </c>
      <c r="I6" s="248">
        <f>D6/C6</f>
        <v>9.299676002435419</v>
      </c>
      <c r="J6" s="249">
        <f>E6*365/D6</f>
        <v>0.5969916302974114</v>
      </c>
    </row>
    <row r="7" spans="1:10" ht="21">
      <c r="A7" s="9">
        <v>2</v>
      </c>
      <c r="B7" s="71" t="s">
        <v>162</v>
      </c>
      <c r="C7" s="230">
        <v>14314</v>
      </c>
      <c r="D7" s="169">
        <v>74155</v>
      </c>
      <c r="E7" s="247">
        <v>174</v>
      </c>
      <c r="F7" s="168">
        <v>3352</v>
      </c>
      <c r="G7" s="168">
        <v>47</v>
      </c>
      <c r="H7" s="248">
        <f aca="true" t="shared" si="0" ref="H7:H32">G7/F7*100</f>
        <v>1.4021479713603817</v>
      </c>
      <c r="I7" s="248">
        <f aca="true" t="shared" si="1" ref="I7:I32">D7/C7</f>
        <v>5.180592426994551</v>
      </c>
      <c r="J7" s="249">
        <f aca="true" t="shared" si="2" ref="J7:J32">E7*365/D7</f>
        <v>0.8564493291079496</v>
      </c>
    </row>
    <row r="8" spans="1:10" ht="13.5">
      <c r="A8" s="9">
        <v>3</v>
      </c>
      <c r="B8" s="72" t="s">
        <v>614</v>
      </c>
      <c r="C8" s="230">
        <v>24819</v>
      </c>
      <c r="D8" s="169">
        <v>166202</v>
      </c>
      <c r="E8" s="247">
        <v>389</v>
      </c>
      <c r="F8" s="168">
        <v>3822</v>
      </c>
      <c r="G8" s="168">
        <v>143</v>
      </c>
      <c r="H8" s="248">
        <f t="shared" si="0"/>
        <v>3.741496598639456</v>
      </c>
      <c r="I8" s="248">
        <f t="shared" si="1"/>
        <v>6.69656311696684</v>
      </c>
      <c r="J8" s="249">
        <f t="shared" si="2"/>
        <v>0.8542917654420524</v>
      </c>
    </row>
    <row r="9" spans="1:10" ht="13.5">
      <c r="A9" s="9">
        <v>4</v>
      </c>
      <c r="B9" s="72" t="s">
        <v>134</v>
      </c>
      <c r="C9" s="229">
        <v>19626</v>
      </c>
      <c r="D9" s="168">
        <v>123010</v>
      </c>
      <c r="E9" s="247">
        <v>234</v>
      </c>
      <c r="F9" s="168">
        <v>3194</v>
      </c>
      <c r="G9" s="168">
        <v>99</v>
      </c>
      <c r="H9" s="248">
        <f>G9/F9*100</f>
        <v>3.0995616781465247</v>
      </c>
      <c r="I9" s="248">
        <f t="shared" si="1"/>
        <v>6.2677061041475595</v>
      </c>
      <c r="J9" s="249">
        <f t="shared" si="2"/>
        <v>0.6943337940004878</v>
      </c>
    </row>
    <row r="10" spans="1:10" ht="13.5">
      <c r="A10" s="9">
        <v>5</v>
      </c>
      <c r="B10" s="71" t="s">
        <v>135</v>
      </c>
      <c r="C10" s="230">
        <v>14229</v>
      </c>
      <c r="D10" s="169">
        <v>95589</v>
      </c>
      <c r="E10" s="247">
        <v>176.4</v>
      </c>
      <c r="F10" s="168">
        <v>2722</v>
      </c>
      <c r="G10" s="168">
        <v>69</v>
      </c>
      <c r="H10" s="248">
        <f t="shared" si="0"/>
        <v>2.5349008082292435</v>
      </c>
      <c r="I10" s="248">
        <f t="shared" si="1"/>
        <v>6.717900063251107</v>
      </c>
      <c r="J10" s="249">
        <f t="shared" si="2"/>
        <v>0.6735712268148009</v>
      </c>
    </row>
    <row r="11" spans="1:10" ht="32.25">
      <c r="A11" s="9">
        <v>6</v>
      </c>
      <c r="B11" s="71" t="s">
        <v>146</v>
      </c>
      <c r="C11" s="230">
        <v>8946</v>
      </c>
      <c r="D11" s="169">
        <v>62337</v>
      </c>
      <c r="E11" s="247">
        <v>169</v>
      </c>
      <c r="F11" s="168">
        <v>3109</v>
      </c>
      <c r="G11" s="168">
        <v>7</v>
      </c>
      <c r="H11" s="248">
        <f t="shared" si="0"/>
        <v>0.2251527822450949</v>
      </c>
      <c r="I11" s="248">
        <f t="shared" si="1"/>
        <v>6.968142186452045</v>
      </c>
      <c r="J11" s="249">
        <f t="shared" si="2"/>
        <v>0.9895407222035068</v>
      </c>
    </row>
    <row r="12" spans="1:10" ht="13.5">
      <c r="A12" s="9">
        <v>7</v>
      </c>
      <c r="B12" s="72" t="s">
        <v>136</v>
      </c>
      <c r="C12" s="230">
        <v>16062</v>
      </c>
      <c r="D12" s="169">
        <v>78922</v>
      </c>
      <c r="E12" s="247">
        <v>179</v>
      </c>
      <c r="F12" s="168">
        <v>3772</v>
      </c>
      <c r="G12" s="168">
        <v>0</v>
      </c>
      <c r="H12" s="248">
        <f t="shared" si="0"/>
        <v>0</v>
      </c>
      <c r="I12" s="248">
        <f t="shared" si="1"/>
        <v>4.913584858672643</v>
      </c>
      <c r="J12" s="249">
        <f t="shared" si="2"/>
        <v>0.8278426801145434</v>
      </c>
    </row>
    <row r="13" spans="1:10" ht="21">
      <c r="A13" s="9">
        <v>8</v>
      </c>
      <c r="B13" s="71" t="s">
        <v>137</v>
      </c>
      <c r="C13" s="230">
        <v>14443</v>
      </c>
      <c r="D13" s="169">
        <v>83858</v>
      </c>
      <c r="E13" s="247">
        <v>224</v>
      </c>
      <c r="F13" s="168">
        <v>485</v>
      </c>
      <c r="G13" s="168">
        <v>11</v>
      </c>
      <c r="H13" s="248">
        <f t="shared" si="0"/>
        <v>2.268041237113402</v>
      </c>
      <c r="I13" s="248">
        <f t="shared" si="1"/>
        <v>5.806134459599806</v>
      </c>
      <c r="J13" s="249">
        <f t="shared" si="2"/>
        <v>0.9749815163729161</v>
      </c>
    </row>
    <row r="14" spans="1:10" ht="32.25">
      <c r="A14" s="9">
        <v>9</v>
      </c>
      <c r="B14" s="71" t="s">
        <v>155</v>
      </c>
      <c r="C14" s="230">
        <v>18611</v>
      </c>
      <c r="D14" s="169">
        <v>98172</v>
      </c>
      <c r="E14" s="247">
        <v>275</v>
      </c>
      <c r="F14" s="168">
        <v>1399</v>
      </c>
      <c r="G14" s="168">
        <v>0</v>
      </c>
      <c r="H14" s="248">
        <f t="shared" si="0"/>
        <v>0</v>
      </c>
      <c r="I14" s="248">
        <f t="shared" si="1"/>
        <v>5.274944925044329</v>
      </c>
      <c r="J14" s="249">
        <f t="shared" si="2"/>
        <v>1.0224402069836613</v>
      </c>
    </row>
    <row r="15" spans="1:10" ht="32.25">
      <c r="A15" s="9">
        <v>10</v>
      </c>
      <c r="B15" s="71" t="s">
        <v>156</v>
      </c>
      <c r="C15" s="230">
        <v>686</v>
      </c>
      <c r="D15" s="169">
        <v>10605</v>
      </c>
      <c r="E15" s="247">
        <v>19</v>
      </c>
      <c r="F15" s="168">
        <v>0</v>
      </c>
      <c r="G15" s="168">
        <v>0</v>
      </c>
      <c r="H15" s="248"/>
      <c r="I15" s="248">
        <f t="shared" si="1"/>
        <v>15.459183673469388</v>
      </c>
      <c r="J15" s="249">
        <f t="shared" si="2"/>
        <v>0.6539368222536539</v>
      </c>
    </row>
    <row r="16" spans="1:10" ht="21">
      <c r="A16" s="9">
        <v>11</v>
      </c>
      <c r="B16" s="71" t="s">
        <v>163</v>
      </c>
      <c r="C16" s="230">
        <v>12392</v>
      </c>
      <c r="D16" s="169">
        <v>126623</v>
      </c>
      <c r="E16" s="247">
        <v>209</v>
      </c>
      <c r="F16" s="168">
        <v>1779</v>
      </c>
      <c r="G16" s="168">
        <v>0</v>
      </c>
      <c r="H16" s="248">
        <f t="shared" si="0"/>
        <v>0</v>
      </c>
      <c r="I16" s="248">
        <f t="shared" si="1"/>
        <v>10.21812459651388</v>
      </c>
      <c r="J16" s="249">
        <f t="shared" si="2"/>
        <v>0.6024576893613325</v>
      </c>
    </row>
    <row r="17" spans="1:10" ht="21">
      <c r="A17" s="9">
        <v>12</v>
      </c>
      <c r="B17" s="71" t="s">
        <v>138</v>
      </c>
      <c r="C17" s="230">
        <v>1169</v>
      </c>
      <c r="D17" s="169">
        <v>36496</v>
      </c>
      <c r="E17" s="247">
        <v>44</v>
      </c>
      <c r="F17" s="168">
        <v>266</v>
      </c>
      <c r="G17" s="168">
        <v>13</v>
      </c>
      <c r="H17" s="248">
        <f t="shared" si="0"/>
        <v>4.887218045112782</v>
      </c>
      <c r="I17" s="248">
        <f t="shared" si="1"/>
        <v>31.21984602224123</v>
      </c>
      <c r="J17" s="249">
        <f t="shared" si="2"/>
        <v>0.44004822446295483</v>
      </c>
    </row>
    <row r="18" spans="1:10" ht="13.5">
      <c r="A18" s="9">
        <v>13</v>
      </c>
      <c r="B18" s="71" t="s">
        <v>139</v>
      </c>
      <c r="C18" s="256">
        <v>4979</v>
      </c>
      <c r="D18" s="180">
        <v>34254</v>
      </c>
      <c r="E18" s="250">
        <v>43.7</v>
      </c>
      <c r="F18" s="168">
        <v>0</v>
      </c>
      <c r="G18" s="168">
        <v>0</v>
      </c>
      <c r="H18" s="248"/>
      <c r="I18" s="248">
        <f t="shared" si="1"/>
        <v>6.8796947178148224</v>
      </c>
      <c r="J18" s="249">
        <f t="shared" si="2"/>
        <v>0.46565364628948447</v>
      </c>
    </row>
    <row r="19" spans="1:10" ht="32.25">
      <c r="A19" s="10">
        <v>14</v>
      </c>
      <c r="B19" s="70" t="s">
        <v>169</v>
      </c>
      <c r="C19" s="230">
        <v>5746</v>
      </c>
      <c r="D19" s="169">
        <v>67734</v>
      </c>
      <c r="E19" s="251">
        <v>160</v>
      </c>
      <c r="F19" s="168">
        <v>1792</v>
      </c>
      <c r="G19" s="168">
        <v>12</v>
      </c>
      <c r="H19" s="248">
        <f t="shared" si="0"/>
        <v>0.6696428571428571</v>
      </c>
      <c r="I19" s="248">
        <f t="shared" si="1"/>
        <v>11.788026453184823</v>
      </c>
      <c r="J19" s="249">
        <f t="shared" si="2"/>
        <v>0.8621962382260017</v>
      </c>
    </row>
    <row r="20" spans="1:10" ht="21">
      <c r="A20" s="10">
        <v>15</v>
      </c>
      <c r="B20" s="76" t="s">
        <v>3</v>
      </c>
      <c r="C20" s="230">
        <v>3027</v>
      </c>
      <c r="D20" s="169">
        <v>140448</v>
      </c>
      <c r="E20" s="251">
        <v>259</v>
      </c>
      <c r="F20" s="168">
        <v>3027</v>
      </c>
      <c r="G20" s="168">
        <v>813</v>
      </c>
      <c r="H20" s="248">
        <f t="shared" si="0"/>
        <v>26.858275520317143</v>
      </c>
      <c r="I20" s="248">
        <f t="shared" si="1"/>
        <v>46.39841427155599</v>
      </c>
      <c r="J20" s="249">
        <f t="shared" si="2"/>
        <v>0.6730960925039873</v>
      </c>
    </row>
    <row r="21" spans="1:10" ht="21">
      <c r="A21" s="9">
        <v>16</v>
      </c>
      <c r="B21" s="71" t="s">
        <v>160</v>
      </c>
      <c r="C21" s="230">
        <v>9126</v>
      </c>
      <c r="D21" s="169">
        <v>196200</v>
      </c>
      <c r="E21" s="251">
        <v>381</v>
      </c>
      <c r="F21" s="168">
        <v>5866</v>
      </c>
      <c r="G21" s="168">
        <v>220</v>
      </c>
      <c r="H21" s="248">
        <f t="shared" si="0"/>
        <v>3.7504261847937266</v>
      </c>
      <c r="I21" s="248">
        <f t="shared" si="1"/>
        <v>21.499013806706113</v>
      </c>
      <c r="J21" s="249">
        <f t="shared" si="2"/>
        <v>0.7087920489296636</v>
      </c>
    </row>
    <row r="22" spans="1:10" ht="13.5">
      <c r="A22" s="9">
        <v>17</v>
      </c>
      <c r="B22" s="71" t="s">
        <v>141</v>
      </c>
      <c r="C22" s="230">
        <v>952</v>
      </c>
      <c r="D22" s="169">
        <v>42649</v>
      </c>
      <c r="E22" s="251">
        <v>150</v>
      </c>
      <c r="F22" s="168">
        <v>555</v>
      </c>
      <c r="G22" s="168">
        <v>24</v>
      </c>
      <c r="H22" s="248">
        <f t="shared" si="0"/>
        <v>4.324324324324325</v>
      </c>
      <c r="I22" s="248">
        <f t="shared" si="1"/>
        <v>44.799369747899156</v>
      </c>
      <c r="J22" s="249">
        <f t="shared" si="2"/>
        <v>1.2837346713873714</v>
      </c>
    </row>
    <row r="23" spans="1:10" ht="27.75" customHeight="1">
      <c r="A23" s="9">
        <v>18</v>
      </c>
      <c r="B23" s="71" t="s">
        <v>159</v>
      </c>
      <c r="C23" s="229">
        <v>4138</v>
      </c>
      <c r="D23" s="168">
        <v>33356</v>
      </c>
      <c r="E23" s="247">
        <v>44</v>
      </c>
      <c r="F23" s="168">
        <v>833</v>
      </c>
      <c r="G23" s="168">
        <v>23</v>
      </c>
      <c r="H23" s="248">
        <f t="shared" si="0"/>
        <v>2.7611044417767108</v>
      </c>
      <c r="I23" s="248">
        <f t="shared" si="1"/>
        <v>8.060898985016916</v>
      </c>
      <c r="J23" s="249">
        <f t="shared" si="2"/>
        <v>0.4814725986329296</v>
      </c>
    </row>
    <row r="24" spans="1:10" ht="21">
      <c r="A24" s="9">
        <v>19</v>
      </c>
      <c r="B24" s="71" t="s">
        <v>152</v>
      </c>
      <c r="C24" s="230">
        <v>1107</v>
      </c>
      <c r="D24" s="169">
        <v>16947</v>
      </c>
      <c r="E24" s="251">
        <v>54</v>
      </c>
      <c r="F24" s="168">
        <v>221</v>
      </c>
      <c r="G24" s="168">
        <v>0</v>
      </c>
      <c r="H24" s="248">
        <f t="shared" si="0"/>
        <v>0</v>
      </c>
      <c r="I24" s="248">
        <f t="shared" si="1"/>
        <v>15.308943089430894</v>
      </c>
      <c r="J24" s="249">
        <f t="shared" si="2"/>
        <v>1.1630377057886352</v>
      </c>
    </row>
    <row r="25" spans="1:10" ht="21.75" customHeight="1">
      <c r="A25" s="9">
        <v>20</v>
      </c>
      <c r="B25" s="71" t="s">
        <v>142</v>
      </c>
      <c r="C25" s="230">
        <v>8234</v>
      </c>
      <c r="D25" s="169">
        <v>169154</v>
      </c>
      <c r="E25" s="251">
        <v>95</v>
      </c>
      <c r="F25" s="168">
        <v>5679</v>
      </c>
      <c r="G25" s="168">
        <v>117</v>
      </c>
      <c r="H25" s="248">
        <f t="shared" si="0"/>
        <v>2.0602218700475436</v>
      </c>
      <c r="I25" s="248">
        <f t="shared" si="1"/>
        <v>20.543356813213506</v>
      </c>
      <c r="J25" s="249">
        <f t="shared" si="2"/>
        <v>0.20499071851685446</v>
      </c>
    </row>
    <row r="26" spans="1:10" ht="21">
      <c r="A26" s="9">
        <v>21</v>
      </c>
      <c r="B26" s="71" t="s">
        <v>157</v>
      </c>
      <c r="C26" s="230">
        <v>2286</v>
      </c>
      <c r="D26" s="169">
        <v>103125</v>
      </c>
      <c r="E26" s="251">
        <v>87</v>
      </c>
      <c r="F26" s="168">
        <v>1579</v>
      </c>
      <c r="G26" s="168">
        <v>0</v>
      </c>
      <c r="H26" s="248">
        <f t="shared" si="0"/>
        <v>0</v>
      </c>
      <c r="I26" s="248">
        <f t="shared" si="1"/>
        <v>45.11154855643045</v>
      </c>
      <c r="J26" s="249">
        <v>0.31</v>
      </c>
    </row>
    <row r="27" spans="1:10" ht="32.25">
      <c r="A27" s="9">
        <v>22</v>
      </c>
      <c r="B27" s="71" t="s">
        <v>153</v>
      </c>
      <c r="C27" s="230">
        <v>281</v>
      </c>
      <c r="D27" s="169">
        <v>24064</v>
      </c>
      <c r="E27" s="251">
        <v>28</v>
      </c>
      <c r="F27" s="168">
        <v>0</v>
      </c>
      <c r="G27" s="168">
        <v>0</v>
      </c>
      <c r="H27" s="248"/>
      <c r="I27" s="248">
        <f t="shared" si="1"/>
        <v>85.63701067615658</v>
      </c>
      <c r="J27" s="249">
        <f t="shared" si="2"/>
        <v>0.42470079787234044</v>
      </c>
    </row>
    <row r="28" spans="1:10" ht="32.25">
      <c r="A28" s="9">
        <v>23</v>
      </c>
      <c r="B28" s="71" t="s">
        <v>154</v>
      </c>
      <c r="C28" s="230">
        <v>497</v>
      </c>
      <c r="D28" s="169">
        <v>33360</v>
      </c>
      <c r="E28" s="251">
        <v>32.6</v>
      </c>
      <c r="F28" s="168">
        <v>16</v>
      </c>
      <c r="G28" s="168">
        <v>0</v>
      </c>
      <c r="H28" s="248">
        <f t="shared" si="0"/>
        <v>0</v>
      </c>
      <c r="I28" s="248">
        <f t="shared" si="1"/>
        <v>67.12273641851107</v>
      </c>
      <c r="J28" s="249">
        <f t="shared" si="2"/>
        <v>0.35668465227817747</v>
      </c>
    </row>
    <row r="29" spans="1:10" ht="32.25">
      <c r="A29" s="9">
        <v>24</v>
      </c>
      <c r="B29" s="71" t="s">
        <v>174</v>
      </c>
      <c r="C29" s="230">
        <v>641</v>
      </c>
      <c r="D29" s="169">
        <v>8185</v>
      </c>
      <c r="E29" s="251">
        <v>6</v>
      </c>
      <c r="F29" s="168">
        <v>0</v>
      </c>
      <c r="G29" s="168">
        <v>0</v>
      </c>
      <c r="H29" s="248"/>
      <c r="I29" s="248">
        <f t="shared" si="1"/>
        <v>12.769110764430577</v>
      </c>
      <c r="J29" s="249">
        <f t="shared" si="2"/>
        <v>0.2675626145387905</v>
      </c>
    </row>
    <row r="30" spans="1:10" ht="21" customHeight="1">
      <c r="A30" s="9">
        <v>25</v>
      </c>
      <c r="B30" s="71" t="s">
        <v>45</v>
      </c>
      <c r="C30" s="256">
        <v>663</v>
      </c>
      <c r="D30" s="180">
        <v>2401</v>
      </c>
      <c r="E30" s="252">
        <v>8</v>
      </c>
      <c r="F30" s="179">
        <v>197</v>
      </c>
      <c r="G30" s="179"/>
      <c r="H30" s="248"/>
      <c r="I30" s="248">
        <f t="shared" si="1"/>
        <v>3.621417797888386</v>
      </c>
      <c r="J30" s="249">
        <f t="shared" si="2"/>
        <v>1.2161599333610995</v>
      </c>
    </row>
    <row r="31" spans="1:10" ht="33" customHeight="1" thickBot="1">
      <c r="A31" s="9">
        <v>26</v>
      </c>
      <c r="B31" s="71" t="s">
        <v>158</v>
      </c>
      <c r="C31" s="256">
        <v>1007</v>
      </c>
      <c r="D31" s="180">
        <v>10427</v>
      </c>
      <c r="E31" s="252">
        <v>18</v>
      </c>
      <c r="F31" s="179">
        <v>0</v>
      </c>
      <c r="G31" s="179">
        <v>0</v>
      </c>
      <c r="H31" s="248"/>
      <c r="I31" s="253">
        <f t="shared" si="1"/>
        <v>10.354518371400198</v>
      </c>
      <c r="J31" s="254">
        <f t="shared" si="2"/>
        <v>0.6300949458137528</v>
      </c>
    </row>
    <row r="32" spans="1:10" ht="32.25" customHeight="1" thickBot="1" thickTop="1">
      <c r="A32" s="648" t="s">
        <v>132</v>
      </c>
      <c r="B32" s="649"/>
      <c r="C32" s="84">
        <f>SUM(C6:C31)</f>
        <v>279957</v>
      </c>
      <c r="D32" s="84">
        <f>SUM(D6:D31)</f>
        <v>2693620</v>
      </c>
      <c r="E32" s="84">
        <f>SUM(E6:E31)</f>
        <v>4857.700000000001</v>
      </c>
      <c r="F32" s="87">
        <f>SUM(F6:F31)</f>
        <v>82329</v>
      </c>
      <c r="G32" s="87">
        <f>SUM(G6:G31)</f>
        <v>1843</v>
      </c>
      <c r="H32" s="82">
        <f t="shared" si="0"/>
        <v>2.2385793584277716</v>
      </c>
      <c r="I32" s="82">
        <f t="shared" si="1"/>
        <v>9.621549023600053</v>
      </c>
      <c r="J32" s="83">
        <f t="shared" si="2"/>
        <v>0.6582444814042071</v>
      </c>
    </row>
    <row r="33" spans="1:10" s="6" customFormat="1" ht="12.75" customHeight="1">
      <c r="A33" s="645" t="s">
        <v>218</v>
      </c>
      <c r="B33" s="646"/>
      <c r="C33" s="646"/>
      <c r="D33" s="646"/>
      <c r="E33" s="646"/>
      <c r="F33" s="646"/>
      <c r="G33" s="646"/>
      <c r="H33" s="647"/>
      <c r="I33" s="647"/>
      <c r="J33" s="647"/>
    </row>
    <row r="34" s="6" customFormat="1" ht="12.75" customHeight="1">
      <c r="A34" s="13" t="s">
        <v>82</v>
      </c>
    </row>
    <row r="35" spans="1:10" ht="12.75">
      <c r="A35" s="627" t="s">
        <v>500</v>
      </c>
      <c r="B35" s="627"/>
      <c r="C35" s="627"/>
      <c r="D35" s="627"/>
      <c r="E35" s="627"/>
      <c r="F35" s="627"/>
      <c r="G35" s="627"/>
      <c r="H35" s="627"/>
      <c r="I35" s="627"/>
      <c r="J35" s="627"/>
    </row>
  </sheetData>
  <mergeCells count="14">
    <mergeCell ref="A35:J35"/>
    <mergeCell ref="A1:J1"/>
    <mergeCell ref="A33:J33"/>
    <mergeCell ref="A32:B32"/>
    <mergeCell ref="H3:H4"/>
    <mergeCell ref="I3:I4"/>
    <mergeCell ref="J3:J4"/>
    <mergeCell ref="A3:A4"/>
    <mergeCell ref="B3:B4"/>
    <mergeCell ref="C3:C4"/>
    <mergeCell ref="D3:D4"/>
    <mergeCell ref="E3:E4"/>
    <mergeCell ref="F3:F4"/>
    <mergeCell ref="G3:G4"/>
  </mergeCells>
  <printOptions verticalCentered="1"/>
  <pageMargins left="0.49" right="0" top="0.1968503937007874" bottom="0" header="0.17" footer="0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73"/>
  <sheetViews>
    <sheetView workbookViewId="0" topLeftCell="A51">
      <selection activeCell="A72" sqref="A72:J72"/>
    </sheetView>
  </sheetViews>
  <sheetFormatPr defaultColWidth="9.140625" defaultRowHeight="12.75"/>
  <cols>
    <col min="1" max="1" width="3.28125" style="24" customWidth="1"/>
    <col min="2" max="2" width="17.00390625" style="24" customWidth="1"/>
    <col min="3" max="3" width="8.8515625" style="24" customWidth="1"/>
    <col min="4" max="5" width="9.421875" style="24" customWidth="1"/>
    <col min="6" max="6" width="9.57421875" style="24" customWidth="1"/>
    <col min="7" max="7" width="9.421875" style="24" customWidth="1"/>
    <col min="8" max="8" width="9.7109375" style="24" customWidth="1"/>
    <col min="9" max="9" width="10.7109375" style="24" customWidth="1"/>
    <col min="10" max="10" width="8.8515625" style="24" customWidth="1"/>
    <col min="11" max="16384" width="9.140625" style="24" customWidth="1"/>
  </cols>
  <sheetData>
    <row r="1" spans="1:10" ht="33.75" customHeight="1">
      <c r="A1" s="847" t="s">
        <v>43</v>
      </c>
      <c r="B1" s="847"/>
      <c r="C1" s="847"/>
      <c r="D1" s="847"/>
      <c r="E1" s="847"/>
      <c r="F1" s="847"/>
      <c r="G1" s="847"/>
      <c r="H1" s="847"/>
      <c r="I1" s="847"/>
      <c r="J1" s="847"/>
    </row>
    <row r="2" spans="1:10" ht="13.5" hidden="1">
      <c r="A2" s="726"/>
      <c r="B2" s="726"/>
      <c r="C2" s="726"/>
      <c r="D2" s="726"/>
      <c r="E2" s="726"/>
      <c r="F2" s="726"/>
      <c r="G2" s="726"/>
      <c r="H2" s="726"/>
      <c r="I2" s="726"/>
      <c r="J2" s="726"/>
    </row>
    <row r="3" spans="1:10" ht="12.75" customHeight="1" thickBot="1">
      <c r="A3" s="193"/>
      <c r="B3" s="194"/>
      <c r="C3" s="194"/>
      <c r="D3" s="194"/>
      <c r="E3" s="195"/>
      <c r="F3" s="195"/>
      <c r="G3" s="195"/>
      <c r="H3" s="195"/>
      <c r="I3" s="195"/>
      <c r="J3" s="133" t="s">
        <v>479</v>
      </c>
    </row>
    <row r="4" spans="1:10" ht="39.75" customHeight="1">
      <c r="A4" s="886" t="s">
        <v>229</v>
      </c>
      <c r="B4" s="888" t="s">
        <v>223</v>
      </c>
      <c r="C4" s="871" t="s">
        <v>340</v>
      </c>
      <c r="D4" s="848" t="s">
        <v>30</v>
      </c>
      <c r="E4" s="848" t="s">
        <v>31</v>
      </c>
      <c r="F4" s="848" t="s">
        <v>341</v>
      </c>
      <c r="G4" s="848" t="s">
        <v>32</v>
      </c>
      <c r="H4" s="848" t="s">
        <v>342</v>
      </c>
      <c r="I4" s="848" t="s">
        <v>33</v>
      </c>
      <c r="J4" s="863" t="s">
        <v>343</v>
      </c>
    </row>
    <row r="5" spans="1:10" ht="85.5" customHeight="1" thickBot="1">
      <c r="A5" s="887"/>
      <c r="B5" s="889"/>
      <c r="C5" s="872"/>
      <c r="D5" s="849"/>
      <c r="E5" s="849"/>
      <c r="F5" s="866"/>
      <c r="G5" s="849"/>
      <c r="H5" s="849"/>
      <c r="I5" s="849"/>
      <c r="J5" s="864"/>
    </row>
    <row r="6" spans="1:10" ht="11.25" customHeight="1" thickBot="1" thickTop="1">
      <c r="A6" s="196">
        <v>0</v>
      </c>
      <c r="B6" s="197">
        <v>1</v>
      </c>
      <c r="C6" s="197">
        <v>2</v>
      </c>
      <c r="D6" s="198">
        <v>3</v>
      </c>
      <c r="E6" s="198">
        <v>4</v>
      </c>
      <c r="F6" s="198">
        <v>5</v>
      </c>
      <c r="G6" s="198">
        <v>6</v>
      </c>
      <c r="H6" s="198">
        <v>7</v>
      </c>
      <c r="I6" s="198">
        <v>8</v>
      </c>
      <c r="J6" s="199">
        <v>9</v>
      </c>
    </row>
    <row r="7" spans="1:10" ht="19.5" customHeight="1" thickTop="1">
      <c r="A7" s="883" t="s">
        <v>303</v>
      </c>
      <c r="B7" s="884"/>
      <c r="C7" s="884"/>
      <c r="D7" s="884"/>
      <c r="E7" s="884"/>
      <c r="F7" s="884"/>
      <c r="G7" s="884"/>
      <c r="H7" s="884"/>
      <c r="I7" s="884"/>
      <c r="J7" s="885"/>
    </row>
    <row r="8" spans="1:10" ht="34.5" customHeight="1">
      <c r="A8" s="860">
        <v>1</v>
      </c>
      <c r="B8" s="18" t="s">
        <v>304</v>
      </c>
      <c r="C8" s="574">
        <v>1141</v>
      </c>
      <c r="D8" s="574">
        <v>2278</v>
      </c>
      <c r="E8" s="574">
        <v>7325</v>
      </c>
      <c r="F8" s="574">
        <v>332131</v>
      </c>
      <c r="G8" s="574">
        <v>563</v>
      </c>
      <c r="H8" s="574">
        <v>2932</v>
      </c>
      <c r="I8" s="575">
        <f>D8/E8*100</f>
        <v>31.098976109215016</v>
      </c>
      <c r="J8" s="576">
        <f>F8/D8</f>
        <v>145.79938542581212</v>
      </c>
    </row>
    <row r="9" spans="1:10" ht="13.5" customHeight="1">
      <c r="A9" s="861"/>
      <c r="B9" s="19" t="s">
        <v>305</v>
      </c>
      <c r="C9" s="574">
        <v>1040</v>
      </c>
      <c r="D9" s="574">
        <v>7472</v>
      </c>
      <c r="E9" s="574">
        <v>7826</v>
      </c>
      <c r="F9" s="574">
        <v>442902</v>
      </c>
      <c r="G9" s="574">
        <v>0</v>
      </c>
      <c r="H9" s="574">
        <v>8160</v>
      </c>
      <c r="I9" s="577">
        <f>D9/E9*100</f>
        <v>95.47661640684896</v>
      </c>
      <c r="J9" s="578">
        <f>F9/D9</f>
        <v>59.274892933618844</v>
      </c>
    </row>
    <row r="10" spans="1:10" ht="13.5" customHeight="1" thickBot="1">
      <c r="A10" s="862"/>
      <c r="B10" s="19" t="s">
        <v>306</v>
      </c>
      <c r="C10" s="574">
        <v>1852</v>
      </c>
      <c r="D10" s="574">
        <v>4817</v>
      </c>
      <c r="E10" s="574">
        <v>13001</v>
      </c>
      <c r="F10" s="574">
        <v>568964</v>
      </c>
      <c r="G10" s="574">
        <v>0</v>
      </c>
      <c r="H10" s="574">
        <v>5191</v>
      </c>
      <c r="I10" s="579">
        <f>D10/E10*100</f>
        <v>37.05099607722483</v>
      </c>
      <c r="J10" s="580">
        <f>F10/D10</f>
        <v>118.11583973427445</v>
      </c>
    </row>
    <row r="11" spans="1:10" ht="14.25" customHeight="1" thickTop="1">
      <c r="A11" s="856" t="s">
        <v>307</v>
      </c>
      <c r="B11" s="857"/>
      <c r="C11" s="347">
        <f aca="true" t="shared" si="0" ref="C11:H11">SUM(C8:C10)</f>
        <v>4033</v>
      </c>
      <c r="D11" s="347">
        <f t="shared" si="0"/>
        <v>14567</v>
      </c>
      <c r="E11" s="347">
        <f t="shared" si="0"/>
        <v>28152</v>
      </c>
      <c r="F11" s="347">
        <f t="shared" si="0"/>
        <v>1343997</v>
      </c>
      <c r="G11" s="347">
        <f t="shared" si="0"/>
        <v>563</v>
      </c>
      <c r="H11" s="347">
        <f t="shared" si="0"/>
        <v>16283</v>
      </c>
      <c r="I11" s="348">
        <f>D11/E11*100</f>
        <v>51.74410343847684</v>
      </c>
      <c r="J11" s="349">
        <f>F11/D11</f>
        <v>92.26312899018329</v>
      </c>
    </row>
    <row r="12" spans="1:10" ht="19.5" customHeight="1">
      <c r="A12" s="875" t="s">
        <v>308</v>
      </c>
      <c r="B12" s="876"/>
      <c r="C12" s="876"/>
      <c r="D12" s="876"/>
      <c r="E12" s="876"/>
      <c r="F12" s="876"/>
      <c r="G12" s="876"/>
      <c r="H12" s="876"/>
      <c r="I12" s="876"/>
      <c r="J12" s="877"/>
    </row>
    <row r="13" spans="1:10" ht="13.5" customHeight="1">
      <c r="A13" s="860">
        <v>2</v>
      </c>
      <c r="B13" s="21" t="s">
        <v>305</v>
      </c>
      <c r="C13" s="594">
        <v>24</v>
      </c>
      <c r="D13" s="594">
        <v>226</v>
      </c>
      <c r="E13" s="594">
        <v>369</v>
      </c>
      <c r="F13" s="594">
        <v>4691</v>
      </c>
      <c r="G13" s="594">
        <v>0</v>
      </c>
      <c r="H13" s="594">
        <v>322</v>
      </c>
      <c r="I13" s="575">
        <f aca="true" t="shared" si="1" ref="I13:I18">D13/E13*100</f>
        <v>61.24661246612466</v>
      </c>
      <c r="J13" s="578">
        <f aca="true" t="shared" si="2" ref="J13:J18">F13/D13</f>
        <v>20.756637168141594</v>
      </c>
    </row>
    <row r="14" spans="1:10" ht="13.5" customHeight="1">
      <c r="A14" s="861"/>
      <c r="B14" s="19" t="s">
        <v>309</v>
      </c>
      <c r="C14" s="574">
        <v>240</v>
      </c>
      <c r="D14" s="574">
        <v>894</v>
      </c>
      <c r="E14" s="574">
        <v>1580</v>
      </c>
      <c r="F14" s="574">
        <v>9668</v>
      </c>
      <c r="G14" s="574">
        <v>28</v>
      </c>
      <c r="H14" s="574">
        <v>1099</v>
      </c>
      <c r="I14" s="577">
        <f t="shared" si="1"/>
        <v>56.58227848101266</v>
      </c>
      <c r="J14" s="595">
        <f t="shared" si="2"/>
        <v>10.814317673378076</v>
      </c>
    </row>
    <row r="15" spans="1:10" ht="13.5" customHeight="1">
      <c r="A15" s="861"/>
      <c r="B15" s="19" t="s">
        <v>310</v>
      </c>
      <c r="C15" s="574">
        <v>152</v>
      </c>
      <c r="D15" s="574">
        <v>77</v>
      </c>
      <c r="E15" s="574">
        <v>984</v>
      </c>
      <c r="F15" s="574">
        <v>14885</v>
      </c>
      <c r="G15" s="574">
        <v>72</v>
      </c>
      <c r="H15" s="574">
        <v>301</v>
      </c>
      <c r="I15" s="601">
        <f t="shared" si="1"/>
        <v>7.825203252032519</v>
      </c>
      <c r="J15" s="595">
        <f t="shared" si="2"/>
        <v>193.3116883116883</v>
      </c>
    </row>
    <row r="16" spans="1:10" ht="13.5" customHeight="1">
      <c r="A16" s="861"/>
      <c r="B16" s="19" t="s">
        <v>306</v>
      </c>
      <c r="C16" s="574">
        <v>91</v>
      </c>
      <c r="D16" s="574">
        <v>272</v>
      </c>
      <c r="E16" s="574">
        <v>1713</v>
      </c>
      <c r="F16" s="574">
        <v>29020</v>
      </c>
      <c r="G16" s="574">
        <v>0</v>
      </c>
      <c r="H16" s="574">
        <v>393</v>
      </c>
      <c r="I16" s="577">
        <f t="shared" si="1"/>
        <v>15.87857559836544</v>
      </c>
      <c r="J16" s="595">
        <f t="shared" si="2"/>
        <v>106.69117647058823</v>
      </c>
    </row>
    <row r="17" spans="1:10" ht="13.5" customHeight="1" thickBot="1">
      <c r="A17" s="862"/>
      <c r="B17" s="20" t="s">
        <v>311</v>
      </c>
      <c r="C17" s="585">
        <v>332</v>
      </c>
      <c r="D17" s="596">
        <v>1113</v>
      </c>
      <c r="E17" s="585">
        <v>1360</v>
      </c>
      <c r="F17" s="585">
        <v>92927</v>
      </c>
      <c r="G17" s="585">
        <v>112</v>
      </c>
      <c r="H17" s="585">
        <v>1175</v>
      </c>
      <c r="I17" s="579">
        <f t="shared" si="1"/>
        <v>81.83823529411765</v>
      </c>
      <c r="J17" s="590">
        <f t="shared" si="2"/>
        <v>83.49236298292902</v>
      </c>
    </row>
    <row r="18" spans="1:10" ht="14.25" customHeight="1" thickTop="1">
      <c r="A18" s="856" t="s">
        <v>307</v>
      </c>
      <c r="B18" s="857"/>
      <c r="C18" s="347">
        <f aca="true" t="shared" si="3" ref="C18:H18">SUM(C13:C17)</f>
        <v>839</v>
      </c>
      <c r="D18" s="347">
        <f t="shared" si="3"/>
        <v>2582</v>
      </c>
      <c r="E18" s="347">
        <f t="shared" si="3"/>
        <v>6006</v>
      </c>
      <c r="F18" s="347">
        <f t="shared" si="3"/>
        <v>151191</v>
      </c>
      <c r="G18" s="347">
        <f t="shared" si="3"/>
        <v>212</v>
      </c>
      <c r="H18" s="347">
        <f t="shared" si="3"/>
        <v>3290</v>
      </c>
      <c r="I18" s="348">
        <f t="shared" si="1"/>
        <v>42.99034299034299</v>
      </c>
      <c r="J18" s="349">
        <f t="shared" si="2"/>
        <v>58.555770720371804</v>
      </c>
    </row>
    <row r="19" spans="1:10" ht="19.5" customHeight="1">
      <c r="A19" s="842" t="s">
        <v>312</v>
      </c>
      <c r="B19" s="843"/>
      <c r="C19" s="843"/>
      <c r="D19" s="843"/>
      <c r="E19" s="843"/>
      <c r="F19" s="843"/>
      <c r="G19" s="843"/>
      <c r="H19" s="843"/>
      <c r="I19" s="843"/>
      <c r="J19" s="844"/>
    </row>
    <row r="20" spans="1:10" ht="13.5" customHeight="1">
      <c r="A20" s="880">
        <v>3</v>
      </c>
      <c r="B20" s="21" t="s">
        <v>305</v>
      </c>
      <c r="C20" s="581">
        <v>49</v>
      </c>
      <c r="D20" s="581">
        <v>661</v>
      </c>
      <c r="E20" s="581">
        <v>942</v>
      </c>
      <c r="F20" s="581">
        <v>9399</v>
      </c>
      <c r="G20" s="581">
        <v>0</v>
      </c>
      <c r="H20" s="581">
        <v>793</v>
      </c>
      <c r="I20" s="582">
        <f aca="true" t="shared" si="4" ref="I20:I27">D20/E20*100</f>
        <v>70.16985138004246</v>
      </c>
      <c r="J20" s="578">
        <f aca="true" t="shared" si="5" ref="J20:J25">F20/D20</f>
        <v>14.219364599092284</v>
      </c>
    </row>
    <row r="21" spans="1:10" ht="13.5" customHeight="1">
      <c r="A21" s="881"/>
      <c r="B21" s="19" t="s">
        <v>309</v>
      </c>
      <c r="C21" s="583">
        <v>0</v>
      </c>
      <c r="D21" s="583">
        <v>2023</v>
      </c>
      <c r="E21" s="583">
        <v>2625</v>
      </c>
      <c r="F21" s="583">
        <v>2174</v>
      </c>
      <c r="G21" s="583">
        <v>7</v>
      </c>
      <c r="H21" s="583">
        <v>2023</v>
      </c>
      <c r="I21" s="582">
        <f t="shared" si="4"/>
        <v>77.06666666666668</v>
      </c>
      <c r="J21" s="584">
        <f t="shared" si="5"/>
        <v>1.074641621354424</v>
      </c>
    </row>
    <row r="22" spans="1:10" ht="13.5" customHeight="1">
      <c r="A22" s="881"/>
      <c r="B22" s="19" t="s">
        <v>310</v>
      </c>
      <c r="C22" s="583">
        <v>96</v>
      </c>
      <c r="D22" s="583">
        <v>921</v>
      </c>
      <c r="E22" s="583">
        <v>2116</v>
      </c>
      <c r="F22" s="583">
        <v>38860</v>
      </c>
      <c r="G22" s="583">
        <v>180</v>
      </c>
      <c r="H22" s="583">
        <v>1197</v>
      </c>
      <c r="I22" s="582">
        <f t="shared" si="4"/>
        <v>43.52551984877127</v>
      </c>
      <c r="J22" s="584">
        <f t="shared" si="5"/>
        <v>42.19326818675353</v>
      </c>
    </row>
    <row r="23" spans="1:10" ht="13.5" customHeight="1">
      <c r="A23" s="881"/>
      <c r="B23" s="20" t="s">
        <v>306</v>
      </c>
      <c r="C23" s="585">
        <v>551</v>
      </c>
      <c r="D23" s="585">
        <v>1648</v>
      </c>
      <c r="E23" s="585">
        <v>3886</v>
      </c>
      <c r="F23" s="585">
        <v>205493</v>
      </c>
      <c r="G23" s="585">
        <v>0</v>
      </c>
      <c r="H23" s="585">
        <v>2046</v>
      </c>
      <c r="I23" s="582">
        <f t="shared" si="4"/>
        <v>42.40864642305713</v>
      </c>
      <c r="J23" s="584">
        <f t="shared" si="5"/>
        <v>124.69235436893204</v>
      </c>
    </row>
    <row r="24" spans="1:10" ht="13.5" customHeight="1" thickBot="1">
      <c r="A24" s="882"/>
      <c r="B24" s="66" t="s">
        <v>311</v>
      </c>
      <c r="C24" s="586">
        <v>198</v>
      </c>
      <c r="D24" s="586">
        <v>2521</v>
      </c>
      <c r="E24" s="586">
        <v>2719</v>
      </c>
      <c r="F24" s="586">
        <v>60703</v>
      </c>
      <c r="G24" s="586">
        <v>213</v>
      </c>
      <c r="H24" s="586">
        <v>2775</v>
      </c>
      <c r="I24" s="587">
        <f t="shared" si="4"/>
        <v>92.71791099668995</v>
      </c>
      <c r="J24" s="588">
        <f t="shared" si="5"/>
        <v>24.078936929789766</v>
      </c>
    </row>
    <row r="25" spans="1:10" ht="14.25" customHeight="1" thickTop="1">
      <c r="A25" s="873" t="s">
        <v>307</v>
      </c>
      <c r="B25" s="874"/>
      <c r="C25" s="350">
        <f aca="true" t="shared" si="6" ref="C25:H25">SUM(C20:C24)</f>
        <v>894</v>
      </c>
      <c r="D25" s="350">
        <f t="shared" si="6"/>
        <v>7774</v>
      </c>
      <c r="E25" s="350">
        <f t="shared" si="6"/>
        <v>12288</v>
      </c>
      <c r="F25" s="350">
        <f t="shared" si="6"/>
        <v>316629</v>
      </c>
      <c r="G25" s="350">
        <f t="shared" si="6"/>
        <v>400</v>
      </c>
      <c r="H25" s="350">
        <f t="shared" si="6"/>
        <v>8834</v>
      </c>
      <c r="I25" s="348">
        <f t="shared" si="4"/>
        <v>63.264973958333336</v>
      </c>
      <c r="J25" s="351">
        <f t="shared" si="5"/>
        <v>40.729225623874456</v>
      </c>
    </row>
    <row r="26" spans="1:10" ht="19.5" customHeight="1">
      <c r="A26" s="875" t="s">
        <v>355</v>
      </c>
      <c r="B26" s="876"/>
      <c r="C26" s="876"/>
      <c r="D26" s="876"/>
      <c r="E26" s="876"/>
      <c r="F26" s="876"/>
      <c r="G26" s="876"/>
      <c r="H26" s="876"/>
      <c r="I26" s="876"/>
      <c r="J26" s="877"/>
    </row>
    <row r="27" spans="1:10" ht="14.25" customHeight="1">
      <c r="A27" s="860">
        <v>4</v>
      </c>
      <c r="B27" s="65" t="s">
        <v>313</v>
      </c>
      <c r="C27" s="589">
        <f>418+765</f>
        <v>1183</v>
      </c>
      <c r="D27" s="589">
        <f>175+293</f>
        <v>468</v>
      </c>
      <c r="E27" s="589">
        <v>468</v>
      </c>
      <c r="F27" s="589">
        <f>33259+75909</f>
        <v>109168</v>
      </c>
      <c r="G27" s="589">
        <v>187</v>
      </c>
      <c r="H27" s="589">
        <f>303+581</f>
        <v>884</v>
      </c>
      <c r="I27" s="582">
        <f t="shared" si="4"/>
        <v>100</v>
      </c>
      <c r="J27" s="576">
        <f>F27/D27</f>
        <v>233.26495726495727</v>
      </c>
    </row>
    <row r="28" spans="1:10" ht="15" customHeight="1" thickBot="1">
      <c r="A28" s="862"/>
      <c r="B28" s="66" t="s">
        <v>314</v>
      </c>
      <c r="C28" s="586">
        <v>22</v>
      </c>
      <c r="D28" s="586">
        <v>209</v>
      </c>
      <c r="E28" s="586">
        <v>324</v>
      </c>
      <c r="F28" s="586">
        <v>16756</v>
      </c>
      <c r="G28" s="586">
        <v>0</v>
      </c>
      <c r="H28" s="586">
        <v>207</v>
      </c>
      <c r="I28" s="579">
        <f>D28/E28*100</f>
        <v>64.50617283950618</v>
      </c>
      <c r="J28" s="590">
        <f>F28/D28</f>
        <v>80.17224880382776</v>
      </c>
    </row>
    <row r="29" spans="1:10" ht="14.25" customHeight="1" thickTop="1">
      <c r="A29" s="856" t="s">
        <v>307</v>
      </c>
      <c r="B29" s="857"/>
      <c r="C29" s="347">
        <f aca="true" t="shared" si="7" ref="C29:H29">SUM(C27:C28)</f>
        <v>1205</v>
      </c>
      <c r="D29" s="347">
        <f t="shared" si="7"/>
        <v>677</v>
      </c>
      <c r="E29" s="347">
        <f t="shared" si="7"/>
        <v>792</v>
      </c>
      <c r="F29" s="347">
        <f t="shared" si="7"/>
        <v>125924</v>
      </c>
      <c r="G29" s="347">
        <f t="shared" si="7"/>
        <v>187</v>
      </c>
      <c r="H29" s="347">
        <f t="shared" si="7"/>
        <v>1091</v>
      </c>
      <c r="I29" s="348">
        <f>D29/E29*100</f>
        <v>85.47979797979798</v>
      </c>
      <c r="J29" s="349">
        <f>F29/D29</f>
        <v>186.00295420974888</v>
      </c>
    </row>
    <row r="30" spans="1:10" ht="19.5" customHeight="1">
      <c r="A30" s="842" t="s">
        <v>315</v>
      </c>
      <c r="B30" s="843"/>
      <c r="C30" s="843"/>
      <c r="D30" s="843"/>
      <c r="E30" s="843"/>
      <c r="F30" s="843"/>
      <c r="G30" s="843"/>
      <c r="H30" s="843"/>
      <c r="I30" s="843"/>
      <c r="J30" s="844"/>
    </row>
    <row r="31" spans="1:10" ht="13.5" customHeight="1">
      <c r="A31" s="860">
        <v>5</v>
      </c>
      <c r="B31" s="18" t="s">
        <v>305</v>
      </c>
      <c r="C31" s="591">
        <v>352</v>
      </c>
      <c r="D31" s="591">
        <v>114</v>
      </c>
      <c r="E31" s="591">
        <v>168</v>
      </c>
      <c r="F31" s="591">
        <v>19268</v>
      </c>
      <c r="G31" s="591">
        <v>0</v>
      </c>
      <c r="H31" s="591">
        <v>192</v>
      </c>
      <c r="I31" s="575">
        <f aca="true" t="shared" si="8" ref="I31:I36">D31/E31*100</f>
        <v>67.85714285714286</v>
      </c>
      <c r="J31" s="592">
        <f aca="true" t="shared" si="9" ref="J31:J36">F31/D31</f>
        <v>169.01754385964912</v>
      </c>
    </row>
    <row r="32" spans="1:10" ht="13.5" customHeight="1">
      <c r="A32" s="861"/>
      <c r="B32" s="19" t="s">
        <v>309</v>
      </c>
      <c r="C32" s="583">
        <v>443</v>
      </c>
      <c r="D32" s="583">
        <v>59</v>
      </c>
      <c r="E32" s="583">
        <v>61</v>
      </c>
      <c r="F32" s="583">
        <v>14376</v>
      </c>
      <c r="G32" s="583">
        <v>97</v>
      </c>
      <c r="H32" s="583">
        <v>194</v>
      </c>
      <c r="I32" s="577">
        <f t="shared" si="8"/>
        <v>96.72131147540983</v>
      </c>
      <c r="J32" s="584">
        <f t="shared" si="9"/>
        <v>243.66101694915255</v>
      </c>
    </row>
    <row r="33" spans="1:10" ht="13.5" customHeight="1">
      <c r="A33" s="861"/>
      <c r="B33" s="19" t="s">
        <v>310</v>
      </c>
      <c r="C33" s="583">
        <v>159</v>
      </c>
      <c r="D33" s="583">
        <v>36</v>
      </c>
      <c r="E33" s="583">
        <v>47</v>
      </c>
      <c r="F33" s="583">
        <v>120650</v>
      </c>
      <c r="G33" s="583">
        <v>48</v>
      </c>
      <c r="H33" s="583">
        <v>64</v>
      </c>
      <c r="I33" s="577">
        <f>D33/E33*100</f>
        <v>76.59574468085107</v>
      </c>
      <c r="J33" s="584">
        <f t="shared" si="9"/>
        <v>3351.3888888888887</v>
      </c>
    </row>
    <row r="34" spans="1:10" ht="13.5" customHeight="1">
      <c r="A34" s="861"/>
      <c r="B34" s="20" t="s">
        <v>306</v>
      </c>
      <c r="C34" s="585">
        <v>1067</v>
      </c>
      <c r="D34" s="585">
        <v>195</v>
      </c>
      <c r="E34" s="585">
        <v>265</v>
      </c>
      <c r="F34" s="585">
        <v>44752</v>
      </c>
      <c r="G34" s="585"/>
      <c r="H34" s="585">
        <v>493</v>
      </c>
      <c r="I34" s="593">
        <f t="shared" si="8"/>
        <v>73.58490566037736</v>
      </c>
      <c r="J34" s="584">
        <f t="shared" si="9"/>
        <v>229.4974358974359</v>
      </c>
    </row>
    <row r="35" spans="1:10" ht="13.5" customHeight="1" thickBot="1">
      <c r="A35" s="862"/>
      <c r="B35" s="66" t="s">
        <v>316</v>
      </c>
      <c r="C35" s="586">
        <v>6523</v>
      </c>
      <c r="D35" s="586">
        <v>1545</v>
      </c>
      <c r="E35" s="586">
        <v>1890</v>
      </c>
      <c r="F35" s="586">
        <v>687254</v>
      </c>
      <c r="G35" s="586">
        <v>1703</v>
      </c>
      <c r="H35" s="586">
        <v>3895</v>
      </c>
      <c r="I35" s="579">
        <f t="shared" si="8"/>
        <v>81.74603174603175</v>
      </c>
      <c r="J35" s="580">
        <f t="shared" si="9"/>
        <v>444.82459546925566</v>
      </c>
    </row>
    <row r="36" spans="1:10" ht="19.5" customHeight="1" thickBot="1" thickTop="1">
      <c r="A36" s="858" t="s">
        <v>307</v>
      </c>
      <c r="B36" s="859"/>
      <c r="C36" s="352">
        <f aca="true" t="shared" si="10" ref="C36:H36">SUM(C31:C35)</f>
        <v>8544</v>
      </c>
      <c r="D36" s="352">
        <f t="shared" si="10"/>
        <v>1949</v>
      </c>
      <c r="E36" s="352">
        <f t="shared" si="10"/>
        <v>2431</v>
      </c>
      <c r="F36" s="352">
        <f t="shared" si="10"/>
        <v>886300</v>
      </c>
      <c r="G36" s="352">
        <f t="shared" si="10"/>
        <v>1848</v>
      </c>
      <c r="H36" s="352">
        <f t="shared" si="10"/>
        <v>4838</v>
      </c>
      <c r="I36" s="353">
        <f t="shared" si="8"/>
        <v>80.17276840806252</v>
      </c>
      <c r="J36" s="354">
        <f t="shared" si="9"/>
        <v>454.7460236018471</v>
      </c>
    </row>
    <row r="37" spans="1:10" ht="19.5" customHeight="1">
      <c r="A37" s="763"/>
      <c r="B37" s="763"/>
      <c r="C37" s="763"/>
      <c r="D37" s="763"/>
      <c r="E37" s="763"/>
      <c r="F37" s="763"/>
      <c r="G37" s="763"/>
      <c r="H37" s="763"/>
      <c r="I37" s="763"/>
      <c r="J37" s="763"/>
    </row>
    <row r="38" spans="1:10" ht="18" customHeight="1">
      <c r="A38" s="878" t="s">
        <v>43</v>
      </c>
      <c r="B38" s="878"/>
      <c r="C38" s="878"/>
      <c r="D38" s="878"/>
      <c r="E38" s="878"/>
      <c r="F38" s="878"/>
      <c r="G38" s="878"/>
      <c r="H38" s="878"/>
      <c r="I38" s="878"/>
      <c r="J38" s="878"/>
    </row>
    <row r="39" spans="1:10" ht="18.75" customHeight="1">
      <c r="A39" s="879"/>
      <c r="B39" s="879"/>
      <c r="C39" s="879"/>
      <c r="D39" s="879"/>
      <c r="E39" s="879"/>
      <c r="F39" s="879"/>
      <c r="G39" s="879"/>
      <c r="H39" s="879"/>
      <c r="I39" s="879"/>
      <c r="J39" s="879"/>
    </row>
    <row r="40" spans="1:10" ht="12.75" customHeight="1">
      <c r="A40" s="193"/>
      <c r="B40" s="194"/>
      <c r="C40" s="194"/>
      <c r="D40" s="194"/>
      <c r="E40" s="195"/>
      <c r="F40" s="195"/>
      <c r="G40" s="195"/>
      <c r="H40" s="195"/>
      <c r="I40" s="200"/>
      <c r="J40" s="200"/>
    </row>
    <row r="41" spans="1:10" ht="12.75" customHeight="1">
      <c r="A41" s="193"/>
      <c r="B41" s="194"/>
      <c r="C41" s="194"/>
      <c r="D41" s="194"/>
      <c r="E41" s="195"/>
      <c r="F41" s="195"/>
      <c r="G41" s="195"/>
      <c r="H41" s="195"/>
      <c r="I41" s="200"/>
      <c r="J41" s="200"/>
    </row>
    <row r="42" spans="1:10" ht="12.75" customHeight="1" thickBot="1">
      <c r="A42" s="193"/>
      <c r="B42" s="194"/>
      <c r="C42" s="194"/>
      <c r="D42" s="194"/>
      <c r="E42" s="195"/>
      <c r="F42" s="195"/>
      <c r="G42" s="195"/>
      <c r="H42" s="195"/>
      <c r="I42" s="865" t="s">
        <v>489</v>
      </c>
      <c r="J42" s="865"/>
    </row>
    <row r="43" spans="1:10" ht="39.75" customHeight="1">
      <c r="A43" s="867" t="s">
        <v>302</v>
      </c>
      <c r="B43" s="869" t="s">
        <v>223</v>
      </c>
      <c r="C43" s="871" t="s">
        <v>340</v>
      </c>
      <c r="D43" s="848" t="s">
        <v>30</v>
      </c>
      <c r="E43" s="848" t="s">
        <v>31</v>
      </c>
      <c r="F43" s="848" t="s">
        <v>341</v>
      </c>
      <c r="G43" s="848" t="s">
        <v>32</v>
      </c>
      <c r="H43" s="848" t="s">
        <v>342</v>
      </c>
      <c r="I43" s="848" t="s">
        <v>33</v>
      </c>
      <c r="J43" s="863" t="s">
        <v>343</v>
      </c>
    </row>
    <row r="44" spans="1:10" ht="79.5" customHeight="1" thickBot="1">
      <c r="A44" s="868"/>
      <c r="B44" s="870"/>
      <c r="C44" s="872"/>
      <c r="D44" s="849"/>
      <c r="E44" s="849"/>
      <c r="F44" s="866"/>
      <c r="G44" s="849"/>
      <c r="H44" s="849"/>
      <c r="I44" s="849"/>
      <c r="J44" s="864"/>
    </row>
    <row r="45" spans="1:10" ht="11.25" customHeight="1" thickBot="1" thickTop="1">
      <c r="A45" s="196">
        <v>0</v>
      </c>
      <c r="B45" s="197">
        <v>1</v>
      </c>
      <c r="C45" s="197">
        <v>2</v>
      </c>
      <c r="D45" s="198">
        <v>3</v>
      </c>
      <c r="E45" s="198">
        <v>4</v>
      </c>
      <c r="F45" s="198">
        <v>5</v>
      </c>
      <c r="G45" s="198">
        <v>6</v>
      </c>
      <c r="H45" s="198">
        <v>7</v>
      </c>
      <c r="I45" s="198">
        <v>8</v>
      </c>
      <c r="J45" s="199">
        <v>9</v>
      </c>
    </row>
    <row r="46" spans="1:10" ht="38.25" customHeight="1" thickTop="1">
      <c r="A46" s="842" t="s">
        <v>91</v>
      </c>
      <c r="B46" s="843"/>
      <c r="C46" s="843"/>
      <c r="D46" s="843"/>
      <c r="E46" s="843"/>
      <c r="F46" s="843"/>
      <c r="G46" s="843"/>
      <c r="H46" s="843"/>
      <c r="I46" s="843"/>
      <c r="J46" s="844"/>
    </row>
    <row r="47" spans="1:10" ht="15.75" customHeight="1">
      <c r="A47" s="860">
        <v>6</v>
      </c>
      <c r="B47" s="603" t="s">
        <v>306</v>
      </c>
      <c r="C47" s="604">
        <v>5312</v>
      </c>
      <c r="D47" s="604">
        <v>2920</v>
      </c>
      <c r="E47" s="604">
        <v>4314</v>
      </c>
      <c r="F47" s="604">
        <v>914879</v>
      </c>
      <c r="G47" s="604">
        <v>0</v>
      </c>
      <c r="H47" s="604">
        <v>5191</v>
      </c>
      <c r="I47" s="605">
        <f>D47/E47*100</f>
        <v>67.68660176170607</v>
      </c>
      <c r="J47" s="606">
        <f>F47/D47</f>
        <v>313.3147260273973</v>
      </c>
    </row>
    <row r="48" spans="1:10" ht="14.25" customHeight="1" thickBot="1">
      <c r="A48" s="893"/>
      <c r="B48" s="22" t="s">
        <v>309</v>
      </c>
      <c r="C48" s="581">
        <v>175</v>
      </c>
      <c r="D48" s="581">
        <v>54</v>
      </c>
      <c r="E48" s="581">
        <v>57</v>
      </c>
      <c r="F48" s="581">
        <v>56284</v>
      </c>
      <c r="G48" s="581">
        <v>0</v>
      </c>
      <c r="H48" s="581">
        <v>2</v>
      </c>
      <c r="I48" s="582">
        <f>D48/E48*100</f>
        <v>94.73684210526315</v>
      </c>
      <c r="J48" s="602">
        <f>F48/D48</f>
        <v>1042.2962962962963</v>
      </c>
    </row>
    <row r="49" spans="1:10" ht="14.25" customHeight="1" thickTop="1">
      <c r="A49" s="845" t="s">
        <v>307</v>
      </c>
      <c r="B49" s="846"/>
      <c r="C49" s="347">
        <f aca="true" t="shared" si="11" ref="C49:H49">SUM(C48+C47)</f>
        <v>5487</v>
      </c>
      <c r="D49" s="347">
        <f t="shared" si="11"/>
        <v>2974</v>
      </c>
      <c r="E49" s="347">
        <f t="shared" si="11"/>
        <v>4371</v>
      </c>
      <c r="F49" s="347">
        <f t="shared" si="11"/>
        <v>971163</v>
      </c>
      <c r="G49" s="347">
        <f t="shared" si="11"/>
        <v>0</v>
      </c>
      <c r="H49" s="347">
        <f t="shared" si="11"/>
        <v>5193</v>
      </c>
      <c r="I49" s="348">
        <f>D49/E49*100</f>
        <v>68.03935026309769</v>
      </c>
      <c r="J49" s="355">
        <f>F49/D49</f>
        <v>326.5511096166779</v>
      </c>
    </row>
    <row r="50" spans="1:10" ht="19.5" customHeight="1">
      <c r="A50" s="890" t="s">
        <v>317</v>
      </c>
      <c r="B50" s="891"/>
      <c r="C50" s="891"/>
      <c r="D50" s="891"/>
      <c r="E50" s="891"/>
      <c r="F50" s="891"/>
      <c r="G50" s="891"/>
      <c r="H50" s="891"/>
      <c r="I50" s="891"/>
      <c r="J50" s="892"/>
    </row>
    <row r="51" spans="1:10" ht="13.5" customHeight="1">
      <c r="A51" s="860">
        <v>8</v>
      </c>
      <c r="B51" s="21" t="s">
        <v>305</v>
      </c>
      <c r="C51" s="581"/>
      <c r="D51" s="581"/>
      <c r="E51" s="581"/>
      <c r="F51" s="581"/>
      <c r="G51" s="581"/>
      <c r="H51" s="581"/>
      <c r="I51" s="577"/>
      <c r="J51" s="584"/>
    </row>
    <row r="52" spans="1:10" ht="13.5" customHeight="1">
      <c r="A52" s="861"/>
      <c r="B52" s="21" t="s">
        <v>309</v>
      </c>
      <c r="C52" s="581">
        <v>0</v>
      </c>
      <c r="D52" s="581">
        <f>1+30+2+1+12+23+28</f>
        <v>97</v>
      </c>
      <c r="E52" s="581">
        <f>2+42+1202+13+32+80+80</f>
        <v>1451</v>
      </c>
      <c r="F52" s="581">
        <f>34+444+52+13+129+280+341</f>
        <v>1293</v>
      </c>
      <c r="G52" s="581">
        <v>0</v>
      </c>
      <c r="H52" s="581">
        <f>1+28+2+1+11+24+28</f>
        <v>95</v>
      </c>
      <c r="I52" s="577">
        <f>D52/E52*100</f>
        <v>6.685044796691937</v>
      </c>
      <c r="J52" s="584">
        <f>F52/D52</f>
        <v>13.329896907216495</v>
      </c>
    </row>
    <row r="53" spans="1:10" ht="13.5" customHeight="1">
      <c r="A53" s="861"/>
      <c r="B53" s="19" t="s">
        <v>310</v>
      </c>
      <c r="C53" s="583">
        <f>1+116+5+51+4+328+1+5+19</f>
        <v>530</v>
      </c>
      <c r="D53" s="583">
        <f>191+31+68+2+441+8+2+7+38</f>
        <v>788</v>
      </c>
      <c r="E53" s="583">
        <f>5+1157+1177+966+426+2469+1+17+31+3+31+523+93</f>
        <v>6899</v>
      </c>
      <c r="F53" s="583">
        <f>27015+3360+11225+161+54656+708+326+781+4572</f>
        <v>102804</v>
      </c>
      <c r="G53" s="583">
        <f>1+333+25+122+5+828+4+2+12+54</f>
        <v>1386</v>
      </c>
      <c r="H53" s="583">
        <f>2+640+61+241+11+1597+13+4+24+111</f>
        <v>2704</v>
      </c>
      <c r="I53" s="577">
        <f>D53/E53*100</f>
        <v>11.421945209450644</v>
      </c>
      <c r="J53" s="584">
        <f>F53/D53</f>
        <v>130.46192893401016</v>
      </c>
    </row>
    <row r="54" spans="1:10" ht="10.5" customHeight="1">
      <c r="A54" s="861"/>
      <c r="B54" s="896" t="s">
        <v>304</v>
      </c>
      <c r="C54" s="850">
        <f>1+43+32+8</f>
        <v>84</v>
      </c>
      <c r="D54" s="850">
        <f>1+3+173+1+173+12</f>
        <v>363</v>
      </c>
      <c r="E54" s="850">
        <f>12+305+303+20+660+13824+45+1+1+12+3+687+39</f>
        <v>15912</v>
      </c>
      <c r="F54" s="850">
        <f>74+171+9779+57+9760+1430</f>
        <v>21271</v>
      </c>
      <c r="G54" s="850">
        <v>0</v>
      </c>
      <c r="H54" s="850">
        <f>2+3+243+1+1+210+17</f>
        <v>477</v>
      </c>
      <c r="I54" s="852">
        <f>D54/E54*100</f>
        <v>2.2812971342383106</v>
      </c>
      <c r="J54" s="854">
        <f>F54/D54</f>
        <v>58.59779614325069</v>
      </c>
    </row>
    <row r="55" spans="1:10" ht="24.75" customHeight="1" thickBot="1">
      <c r="A55" s="862"/>
      <c r="B55" s="897"/>
      <c r="C55" s="851"/>
      <c r="D55" s="851"/>
      <c r="E55" s="851"/>
      <c r="F55" s="851"/>
      <c r="G55" s="851"/>
      <c r="H55" s="851"/>
      <c r="I55" s="853"/>
      <c r="J55" s="855"/>
    </row>
    <row r="56" spans="1:10" ht="14.25" customHeight="1" thickTop="1">
      <c r="A56" s="894" t="s">
        <v>307</v>
      </c>
      <c r="B56" s="895"/>
      <c r="C56" s="356">
        <f>SUM(C51:C54)</f>
        <v>614</v>
      </c>
      <c r="D56" s="356">
        <f>SUM(D51:D54)</f>
        <v>1248</v>
      </c>
      <c r="E56" s="356">
        <f>SUM(E51:E54)</f>
        <v>24262</v>
      </c>
      <c r="F56" s="356">
        <f>SUM(F51:F54)</f>
        <v>125368</v>
      </c>
      <c r="G56" s="356">
        <f>SUM(G51:G55)</f>
        <v>1386</v>
      </c>
      <c r="H56" s="356">
        <f>SUM(H51:H54)</f>
        <v>3276</v>
      </c>
      <c r="I56" s="357">
        <f>D56/E56*100</f>
        <v>5.143846344077158</v>
      </c>
      <c r="J56" s="358">
        <f>F56/D56</f>
        <v>100.4551282051282</v>
      </c>
    </row>
    <row r="57" spans="1:10" ht="17.25" customHeight="1">
      <c r="A57" s="842" t="s">
        <v>427</v>
      </c>
      <c r="B57" s="843"/>
      <c r="C57" s="843"/>
      <c r="D57" s="843"/>
      <c r="E57" s="843"/>
      <c r="F57" s="843"/>
      <c r="G57" s="843"/>
      <c r="H57" s="843"/>
      <c r="I57" s="843"/>
      <c r="J57" s="844"/>
    </row>
    <row r="58" spans="1:10" ht="14.25" thickBot="1">
      <c r="A58" s="115">
        <v>9</v>
      </c>
      <c r="B58" s="22" t="s">
        <v>309</v>
      </c>
      <c r="C58" s="581">
        <v>2267</v>
      </c>
      <c r="D58" s="581">
        <v>806</v>
      </c>
      <c r="E58" s="581">
        <v>835</v>
      </c>
      <c r="F58" s="581">
        <v>485649</v>
      </c>
      <c r="G58" s="581">
        <v>381</v>
      </c>
      <c r="H58" s="581">
        <v>1452</v>
      </c>
      <c r="I58" s="582">
        <f>D58/E58*100</f>
        <v>96.52694610778443</v>
      </c>
      <c r="J58" s="576">
        <f>F58/D58</f>
        <v>602.5421836228288</v>
      </c>
    </row>
    <row r="59" spans="1:10" ht="14.25" customHeight="1" thickTop="1">
      <c r="A59" s="845" t="s">
        <v>307</v>
      </c>
      <c r="B59" s="846"/>
      <c r="C59" s="347">
        <f aca="true" t="shared" si="12" ref="C59:H59">SUM(C58:C58)</f>
        <v>2267</v>
      </c>
      <c r="D59" s="347">
        <f t="shared" si="12"/>
        <v>806</v>
      </c>
      <c r="E59" s="347">
        <f t="shared" si="12"/>
        <v>835</v>
      </c>
      <c r="F59" s="347">
        <f t="shared" si="12"/>
        <v>485649</v>
      </c>
      <c r="G59" s="347">
        <f t="shared" si="12"/>
        <v>381</v>
      </c>
      <c r="H59" s="347">
        <f t="shared" si="12"/>
        <v>1452</v>
      </c>
      <c r="I59" s="348">
        <f>D59/E59*100</f>
        <v>96.52694610778443</v>
      </c>
      <c r="J59" s="355">
        <f>F59/D59</f>
        <v>602.5421836228288</v>
      </c>
    </row>
    <row r="60" spans="1:10" ht="19.5" customHeight="1">
      <c r="A60" s="842" t="s">
        <v>428</v>
      </c>
      <c r="B60" s="843"/>
      <c r="C60" s="843"/>
      <c r="D60" s="843"/>
      <c r="E60" s="843"/>
      <c r="F60" s="843"/>
      <c r="G60" s="843"/>
      <c r="H60" s="843"/>
      <c r="I60" s="843"/>
      <c r="J60" s="844"/>
    </row>
    <row r="61" spans="1:10" ht="14.25" customHeight="1" thickBot="1">
      <c r="A61" s="116">
        <v>10</v>
      </c>
      <c r="B61" s="67" t="s">
        <v>306</v>
      </c>
      <c r="C61" s="586">
        <v>45</v>
      </c>
      <c r="D61" s="586">
        <v>570</v>
      </c>
      <c r="E61" s="586">
        <v>1000</v>
      </c>
      <c r="F61" s="586">
        <v>32123</v>
      </c>
      <c r="G61" s="586">
        <v>0</v>
      </c>
      <c r="H61" s="586">
        <v>607</v>
      </c>
      <c r="I61" s="579">
        <f>D61/E61*100</f>
        <v>56.99999999999999</v>
      </c>
      <c r="J61" s="597">
        <f>F61/D61</f>
        <v>56.35614035087719</v>
      </c>
    </row>
    <row r="62" spans="1:10" ht="14.25" customHeight="1" thickTop="1">
      <c r="A62" s="845" t="s">
        <v>307</v>
      </c>
      <c r="B62" s="846"/>
      <c r="C62" s="347">
        <f aca="true" t="shared" si="13" ref="C62:H62">SUM(C61:C61)</f>
        <v>45</v>
      </c>
      <c r="D62" s="347">
        <f t="shared" si="13"/>
        <v>570</v>
      </c>
      <c r="E62" s="347">
        <f t="shared" si="13"/>
        <v>1000</v>
      </c>
      <c r="F62" s="347">
        <f t="shared" si="13"/>
        <v>32123</v>
      </c>
      <c r="G62" s="347">
        <f t="shared" si="13"/>
        <v>0</v>
      </c>
      <c r="H62" s="347">
        <f t="shared" si="13"/>
        <v>607</v>
      </c>
      <c r="I62" s="348">
        <f>D62/E62*100</f>
        <v>56.99999999999999</v>
      </c>
      <c r="J62" s="355">
        <f>F62/D62</f>
        <v>56.35614035087719</v>
      </c>
    </row>
    <row r="63" spans="1:10" ht="19.5" customHeight="1">
      <c r="A63" s="842" t="s">
        <v>429</v>
      </c>
      <c r="B63" s="843"/>
      <c r="C63" s="843"/>
      <c r="D63" s="843"/>
      <c r="E63" s="843"/>
      <c r="F63" s="843"/>
      <c r="G63" s="843"/>
      <c r="H63" s="843"/>
      <c r="I63" s="843"/>
      <c r="J63" s="844"/>
    </row>
    <row r="64" spans="1:10" ht="14.25" customHeight="1" thickBot="1">
      <c r="A64" s="115">
        <v>11</v>
      </c>
      <c r="B64" s="65" t="s">
        <v>313</v>
      </c>
      <c r="C64" s="581">
        <v>1054</v>
      </c>
      <c r="D64" s="581">
        <v>1128</v>
      </c>
      <c r="E64" s="581">
        <v>1137</v>
      </c>
      <c r="F64" s="581">
        <v>128246</v>
      </c>
      <c r="G64" s="581">
        <v>272</v>
      </c>
      <c r="H64" s="581">
        <v>1722</v>
      </c>
      <c r="I64" s="582">
        <f>D64/E64*100</f>
        <v>99.2084432717678</v>
      </c>
      <c r="J64" s="576">
        <f>F64/D64</f>
        <v>113.69326241134752</v>
      </c>
    </row>
    <row r="65" spans="1:10" ht="14.25" customHeight="1" thickTop="1">
      <c r="A65" s="845" t="s">
        <v>307</v>
      </c>
      <c r="B65" s="846"/>
      <c r="C65" s="347">
        <f aca="true" t="shared" si="14" ref="C65:H65">SUM(C64:C64)</f>
        <v>1054</v>
      </c>
      <c r="D65" s="347">
        <f t="shared" si="14"/>
        <v>1128</v>
      </c>
      <c r="E65" s="347">
        <f t="shared" si="14"/>
        <v>1137</v>
      </c>
      <c r="F65" s="347">
        <f t="shared" si="14"/>
        <v>128246</v>
      </c>
      <c r="G65" s="347">
        <f t="shared" si="14"/>
        <v>272</v>
      </c>
      <c r="H65" s="347">
        <f t="shared" si="14"/>
        <v>1722</v>
      </c>
      <c r="I65" s="348">
        <f>D65/E65*100</f>
        <v>99.2084432717678</v>
      </c>
      <c r="J65" s="355">
        <f>F65/D65</f>
        <v>113.69326241134752</v>
      </c>
    </row>
    <row r="66" spans="1:10" ht="19.5" customHeight="1">
      <c r="A66" s="842" t="s">
        <v>430</v>
      </c>
      <c r="B66" s="843"/>
      <c r="C66" s="843"/>
      <c r="D66" s="843"/>
      <c r="E66" s="843"/>
      <c r="F66" s="843"/>
      <c r="G66" s="843"/>
      <c r="H66" s="843"/>
      <c r="I66" s="843"/>
      <c r="J66" s="844"/>
    </row>
    <row r="67" spans="1:10" ht="14.25" customHeight="1" thickBot="1">
      <c r="A67" s="115">
        <v>12</v>
      </c>
      <c r="B67" s="65" t="s">
        <v>313</v>
      </c>
      <c r="C67" s="581">
        <v>257</v>
      </c>
      <c r="D67" s="581">
        <v>1045</v>
      </c>
      <c r="E67" s="581">
        <v>1302</v>
      </c>
      <c r="F67" s="581">
        <v>62454</v>
      </c>
      <c r="G67" s="581">
        <v>0</v>
      </c>
      <c r="H67" s="581">
        <v>1214</v>
      </c>
      <c r="I67" s="582">
        <f>D67/E67*100</f>
        <v>80.26113671274962</v>
      </c>
      <c r="J67" s="576">
        <f>F67/D67</f>
        <v>59.764593301435404</v>
      </c>
    </row>
    <row r="68" spans="1:10" ht="14.25" customHeight="1" thickTop="1">
      <c r="A68" s="845" t="s">
        <v>307</v>
      </c>
      <c r="B68" s="846"/>
      <c r="C68" s="347">
        <f aca="true" t="shared" si="15" ref="C68:H68">SUM(C67:C67)</f>
        <v>257</v>
      </c>
      <c r="D68" s="347">
        <f t="shared" si="15"/>
        <v>1045</v>
      </c>
      <c r="E68" s="347">
        <f t="shared" si="15"/>
        <v>1302</v>
      </c>
      <c r="F68" s="347">
        <f t="shared" si="15"/>
        <v>62454</v>
      </c>
      <c r="G68" s="347">
        <f t="shared" si="15"/>
        <v>0</v>
      </c>
      <c r="H68" s="347">
        <f t="shared" si="15"/>
        <v>1214</v>
      </c>
      <c r="I68" s="348">
        <f>D68/E68*100</f>
        <v>80.26113671274962</v>
      </c>
      <c r="J68" s="355">
        <f>F68/D68</f>
        <v>59.764593301435404</v>
      </c>
    </row>
    <row r="69" spans="1:10" ht="18.75" customHeight="1">
      <c r="A69" s="842" t="s">
        <v>431</v>
      </c>
      <c r="B69" s="843"/>
      <c r="C69" s="843"/>
      <c r="D69" s="843"/>
      <c r="E69" s="843"/>
      <c r="F69" s="843"/>
      <c r="G69" s="843"/>
      <c r="H69" s="843"/>
      <c r="I69" s="843"/>
      <c r="J69" s="844"/>
    </row>
    <row r="70" spans="1:11" ht="14.25" thickBot="1">
      <c r="A70" s="115">
        <v>13</v>
      </c>
      <c r="B70" s="65" t="s">
        <v>313</v>
      </c>
      <c r="C70" s="581">
        <v>242</v>
      </c>
      <c r="D70" s="581">
        <v>1152</v>
      </c>
      <c r="E70" s="581">
        <v>1394</v>
      </c>
      <c r="F70" s="581">
        <v>57952</v>
      </c>
      <c r="G70" s="581">
        <v>13</v>
      </c>
      <c r="H70" s="581">
        <v>1316</v>
      </c>
      <c r="I70" s="582">
        <f>D70/E70*100</f>
        <v>82.63988522238164</v>
      </c>
      <c r="J70" s="576">
        <f>F70/D70</f>
        <v>50.30555555555556</v>
      </c>
      <c r="K70" s="503"/>
    </row>
    <row r="71" spans="1:10" ht="21.75" customHeight="1" thickBot="1" thickTop="1">
      <c r="A71" s="898" t="s">
        <v>307</v>
      </c>
      <c r="B71" s="899"/>
      <c r="C71" s="352">
        <f aca="true" t="shared" si="16" ref="C71:H71">SUM(C70:C70)</f>
        <v>242</v>
      </c>
      <c r="D71" s="352">
        <f t="shared" si="16"/>
        <v>1152</v>
      </c>
      <c r="E71" s="352">
        <f t="shared" si="16"/>
        <v>1394</v>
      </c>
      <c r="F71" s="352">
        <f t="shared" si="16"/>
        <v>57952</v>
      </c>
      <c r="G71" s="352">
        <f t="shared" si="16"/>
        <v>13</v>
      </c>
      <c r="H71" s="352">
        <f t="shared" si="16"/>
        <v>1316</v>
      </c>
      <c r="I71" s="353">
        <f>D71/E71*100</f>
        <v>82.63988522238164</v>
      </c>
      <c r="J71" s="359">
        <f>F71/D71</f>
        <v>50.30555555555556</v>
      </c>
    </row>
    <row r="72" spans="1:10" ht="17.25" customHeight="1" thickBot="1">
      <c r="A72" s="992" t="s">
        <v>10</v>
      </c>
      <c r="B72" s="993"/>
      <c r="C72" s="993"/>
      <c r="D72" s="993"/>
      <c r="E72" s="993"/>
      <c r="F72" s="993"/>
      <c r="G72" s="993"/>
      <c r="H72" s="993"/>
      <c r="I72" s="993"/>
      <c r="J72" s="993"/>
    </row>
    <row r="73" spans="1:10" ht="21.75" customHeight="1">
      <c r="A73" s="763" t="s">
        <v>604</v>
      </c>
      <c r="B73" s="763"/>
      <c r="C73" s="763"/>
      <c r="D73" s="763"/>
      <c r="E73" s="763"/>
      <c r="F73" s="763"/>
      <c r="G73" s="763"/>
      <c r="H73" s="763"/>
      <c r="I73" s="763"/>
      <c r="J73" s="763"/>
    </row>
  </sheetData>
  <mergeCells count="66">
    <mergeCell ref="A72:J72"/>
    <mergeCell ref="A47:A48"/>
    <mergeCell ref="A73:J73"/>
    <mergeCell ref="A56:B56"/>
    <mergeCell ref="B54:B55"/>
    <mergeCell ref="A51:A55"/>
    <mergeCell ref="G54:G55"/>
    <mergeCell ref="A68:B68"/>
    <mergeCell ref="A69:J69"/>
    <mergeCell ref="A71:B71"/>
    <mergeCell ref="A65:B65"/>
    <mergeCell ref="A66:J66"/>
    <mergeCell ref="A50:J50"/>
    <mergeCell ref="H4:H5"/>
    <mergeCell ref="I4:I5"/>
    <mergeCell ref="J4:J5"/>
    <mergeCell ref="E4:E5"/>
    <mergeCell ref="F4:F5"/>
    <mergeCell ref="A12:J12"/>
    <mergeCell ref="A37:J37"/>
    <mergeCell ref="D4:D5"/>
    <mergeCell ref="A7:J7"/>
    <mergeCell ref="A18:B18"/>
    <mergeCell ref="A19:J19"/>
    <mergeCell ref="A4:A5"/>
    <mergeCell ref="B4:B5"/>
    <mergeCell ref="C4:C5"/>
    <mergeCell ref="A20:A24"/>
    <mergeCell ref="A8:A10"/>
    <mergeCell ref="A11:B11"/>
    <mergeCell ref="A13:A17"/>
    <mergeCell ref="A25:B25"/>
    <mergeCell ref="A26:J26"/>
    <mergeCell ref="A27:A28"/>
    <mergeCell ref="A38:J39"/>
    <mergeCell ref="A46:J46"/>
    <mergeCell ref="D43:D44"/>
    <mergeCell ref="E43:E44"/>
    <mergeCell ref="F43:F44"/>
    <mergeCell ref="A43:A44"/>
    <mergeCell ref="B43:B44"/>
    <mergeCell ref="C43:C44"/>
    <mergeCell ref="A49:B49"/>
    <mergeCell ref="A29:B29"/>
    <mergeCell ref="A30:J30"/>
    <mergeCell ref="A36:B36"/>
    <mergeCell ref="A31:A35"/>
    <mergeCell ref="G43:G44"/>
    <mergeCell ref="H43:H44"/>
    <mergeCell ref="I43:I44"/>
    <mergeCell ref="J43:J44"/>
    <mergeCell ref="I42:J42"/>
    <mergeCell ref="A1:J2"/>
    <mergeCell ref="G4:G5"/>
    <mergeCell ref="A57:J57"/>
    <mergeCell ref="C54:C55"/>
    <mergeCell ref="D54:D55"/>
    <mergeCell ref="E54:E55"/>
    <mergeCell ref="F54:F55"/>
    <mergeCell ref="H54:H55"/>
    <mergeCell ref="I54:I55"/>
    <mergeCell ref="J54:J55"/>
    <mergeCell ref="A60:J60"/>
    <mergeCell ref="A62:B62"/>
    <mergeCell ref="A63:J63"/>
    <mergeCell ref="A59:B59"/>
  </mergeCells>
  <printOptions/>
  <pageMargins left="0.5905511811023623" right="0.4330708661417323" top="0.7874015748031497" bottom="0.3937007874015748" header="0.1968503937007874" footer="0"/>
  <pageSetup horizontalDpi="600" verticalDpi="600" orientation="portrait" r:id="rId1"/>
  <rowBreaks count="1" manualBreakCount="1">
    <brk id="37" max="255" man="1"/>
  </rowBreaks>
</worksheet>
</file>

<file path=xl/worksheets/sheet41.xml><?xml version="1.0" encoding="utf-8"?>
<worksheet xmlns="http://schemas.openxmlformats.org/spreadsheetml/2006/main" xmlns:r="http://schemas.openxmlformats.org/officeDocument/2006/relationships">
  <dimension ref="A1:N11"/>
  <sheetViews>
    <sheetView workbookViewId="0" topLeftCell="A1">
      <selection activeCell="P8" sqref="P8"/>
    </sheetView>
  </sheetViews>
  <sheetFormatPr defaultColWidth="9.140625" defaultRowHeight="12.75"/>
  <cols>
    <col min="1" max="1" width="3.8515625" style="201" customWidth="1"/>
    <col min="2" max="2" width="20.00390625" style="201" customWidth="1"/>
    <col min="3" max="3" width="7.28125" style="201" customWidth="1"/>
    <col min="4" max="4" width="8.421875" style="201" customWidth="1"/>
    <col min="5" max="5" width="8.7109375" style="201" customWidth="1"/>
    <col min="6" max="6" width="11.28125" style="201" customWidth="1"/>
    <col min="7" max="7" width="10.140625" style="201" customWidth="1"/>
    <col min="8" max="8" width="7.8515625" style="201" customWidth="1"/>
    <col min="9" max="9" width="8.8515625" style="201" customWidth="1"/>
    <col min="10" max="10" width="9.8515625" style="201" customWidth="1"/>
    <col min="11" max="11" width="8.140625" style="201" customWidth="1"/>
    <col min="12" max="12" width="8.8515625" style="201" customWidth="1"/>
    <col min="13" max="13" width="10.8515625" style="201" customWidth="1"/>
    <col min="14" max="14" width="11.421875" style="201" customWidth="1"/>
    <col min="15" max="16384" width="8.8515625" style="201" customWidth="1"/>
  </cols>
  <sheetData>
    <row r="1" spans="1:14" ht="35.25" customHeight="1">
      <c r="A1" s="717" t="s">
        <v>67</v>
      </c>
      <c r="B1" s="717"/>
      <c r="C1" s="717"/>
      <c r="D1" s="717"/>
      <c r="E1" s="717"/>
      <c r="F1" s="717"/>
      <c r="G1" s="717"/>
      <c r="H1" s="717"/>
      <c r="I1" s="717"/>
      <c r="J1" s="717"/>
      <c r="K1" s="717"/>
      <c r="L1" s="717"/>
      <c r="M1" s="717"/>
      <c r="N1" s="717"/>
    </row>
    <row r="2" ht="12.75" customHeight="1" thickBot="1">
      <c r="N2" s="111" t="s">
        <v>480</v>
      </c>
    </row>
    <row r="3" spans="1:14" ht="51" customHeight="1">
      <c r="A3" s="906" t="s">
        <v>280</v>
      </c>
      <c r="B3" s="908" t="s">
        <v>223</v>
      </c>
      <c r="C3" s="910" t="s">
        <v>278</v>
      </c>
      <c r="D3" s="900" t="s">
        <v>282</v>
      </c>
      <c r="E3" s="900" t="s">
        <v>283</v>
      </c>
      <c r="F3" s="900" t="s">
        <v>284</v>
      </c>
      <c r="G3" s="900" t="s">
        <v>285</v>
      </c>
      <c r="H3" s="900" t="s">
        <v>286</v>
      </c>
      <c r="I3" s="900" t="s">
        <v>287</v>
      </c>
      <c r="J3" s="900" t="s">
        <v>288</v>
      </c>
      <c r="K3" s="900" t="s">
        <v>289</v>
      </c>
      <c r="L3" s="900" t="s">
        <v>290</v>
      </c>
      <c r="M3" s="900" t="s">
        <v>291</v>
      </c>
      <c r="N3" s="904" t="s">
        <v>281</v>
      </c>
    </row>
    <row r="4" spans="1:14" ht="42" customHeight="1" thickBot="1">
      <c r="A4" s="907"/>
      <c r="B4" s="909"/>
      <c r="C4" s="911"/>
      <c r="D4" s="901"/>
      <c r="E4" s="901"/>
      <c r="F4" s="901"/>
      <c r="G4" s="901"/>
      <c r="H4" s="901"/>
      <c r="I4" s="901"/>
      <c r="J4" s="901"/>
      <c r="K4" s="901"/>
      <c r="L4" s="901"/>
      <c r="M4" s="901"/>
      <c r="N4" s="905"/>
    </row>
    <row r="5" spans="1:14" s="207" customFormat="1" ht="12" thickBot="1" thickTop="1">
      <c r="A5" s="203">
        <v>0</v>
      </c>
      <c r="B5" s="204">
        <v>1</v>
      </c>
      <c r="C5" s="205">
        <v>2</v>
      </c>
      <c r="D5" s="205">
        <v>3</v>
      </c>
      <c r="E5" s="205">
        <v>4</v>
      </c>
      <c r="F5" s="205">
        <v>5</v>
      </c>
      <c r="G5" s="205">
        <v>6</v>
      </c>
      <c r="H5" s="205">
        <v>7</v>
      </c>
      <c r="I5" s="205">
        <v>8</v>
      </c>
      <c r="J5" s="205">
        <v>9</v>
      </c>
      <c r="K5" s="205">
        <v>10</v>
      </c>
      <c r="L5" s="205">
        <v>11</v>
      </c>
      <c r="M5" s="205">
        <v>12</v>
      </c>
      <c r="N5" s="206">
        <v>13</v>
      </c>
    </row>
    <row r="6" spans="1:14" ht="39.75" customHeight="1" thickTop="1">
      <c r="A6" s="112">
        <v>2</v>
      </c>
      <c r="B6" s="545" t="s">
        <v>279</v>
      </c>
      <c r="C6" s="360">
        <v>4</v>
      </c>
      <c r="D6" s="361">
        <v>1123</v>
      </c>
      <c r="E6" s="361">
        <v>1278</v>
      </c>
      <c r="F6" s="361">
        <v>2903</v>
      </c>
      <c r="G6" s="361">
        <v>971</v>
      </c>
      <c r="H6" s="362">
        <v>2401</v>
      </c>
      <c r="I6" s="362">
        <f>H6/C6</f>
        <v>600.25</v>
      </c>
      <c r="J6" s="363">
        <f>G6/H6*100</f>
        <v>40.441482715535194</v>
      </c>
      <c r="K6" s="598">
        <f>D6/H6*100</f>
        <v>46.77217825905873</v>
      </c>
      <c r="L6" s="362">
        <v>1.79</v>
      </c>
      <c r="M6" s="362">
        <v>8.64</v>
      </c>
      <c r="N6" s="364">
        <f>F6/C6</f>
        <v>725.75</v>
      </c>
    </row>
    <row r="7" spans="1:14" ht="39.75" customHeight="1">
      <c r="A7" s="113">
        <v>3</v>
      </c>
      <c r="B7" s="546" t="s">
        <v>133</v>
      </c>
      <c r="C7" s="264"/>
      <c r="D7" s="237"/>
      <c r="E7" s="237"/>
      <c r="F7" s="237"/>
      <c r="G7" s="237"/>
      <c r="H7" s="236"/>
      <c r="I7" s="362"/>
      <c r="J7" s="363"/>
      <c r="K7" s="600"/>
      <c r="L7" s="236"/>
      <c r="M7" s="365"/>
      <c r="N7" s="366"/>
    </row>
    <row r="8" spans="1:14" ht="39.75" customHeight="1" thickBot="1">
      <c r="A8" s="114">
        <v>4</v>
      </c>
      <c r="B8" s="547" t="s">
        <v>134</v>
      </c>
      <c r="C8" s="367">
        <v>5</v>
      </c>
      <c r="D8" s="368">
        <v>1998</v>
      </c>
      <c r="E8" s="368">
        <v>5333</v>
      </c>
      <c r="F8" s="368">
        <v>8096</v>
      </c>
      <c r="G8" s="368">
        <v>104</v>
      </c>
      <c r="H8" s="368">
        <v>7331</v>
      </c>
      <c r="I8" s="369">
        <v>1466.2</v>
      </c>
      <c r="J8" s="363">
        <v>1.42</v>
      </c>
      <c r="K8" s="599">
        <f>D8/H8*100</f>
        <v>27.254126312917748</v>
      </c>
      <c r="L8" s="368">
        <v>0.12</v>
      </c>
      <c r="M8" s="368">
        <v>72.51</v>
      </c>
      <c r="N8" s="370">
        <v>1619.2</v>
      </c>
    </row>
    <row r="9" spans="1:14" ht="39.75" customHeight="1" thickBot="1" thickTop="1">
      <c r="A9" s="902" t="s">
        <v>132</v>
      </c>
      <c r="B9" s="903"/>
      <c r="C9" s="371">
        <f aca="true" t="shared" si="0" ref="C9:H9">SUM(C6:C8)</f>
        <v>9</v>
      </c>
      <c r="D9" s="371">
        <f t="shared" si="0"/>
        <v>3121</v>
      </c>
      <c r="E9" s="371">
        <f t="shared" si="0"/>
        <v>6611</v>
      </c>
      <c r="F9" s="371">
        <f t="shared" si="0"/>
        <v>10999</v>
      </c>
      <c r="G9" s="371">
        <f t="shared" si="0"/>
        <v>1075</v>
      </c>
      <c r="H9" s="371">
        <f t="shared" si="0"/>
        <v>9732</v>
      </c>
      <c r="I9" s="372">
        <f>H9/C9</f>
        <v>1081.3333333333333</v>
      </c>
      <c r="J9" s="373">
        <f>G9/H9*100</f>
        <v>11.04603370324702</v>
      </c>
      <c r="K9" s="373">
        <f>D9/H9*100</f>
        <v>32.0694615700781</v>
      </c>
      <c r="L9" s="371"/>
      <c r="M9" s="371"/>
      <c r="N9" s="374">
        <f>F9/C9</f>
        <v>1222.111111111111</v>
      </c>
    </row>
    <row r="10" spans="1:10" ht="13.5">
      <c r="A10" s="202"/>
      <c r="B10" s="202"/>
      <c r="C10" s="202"/>
      <c r="D10" s="202"/>
      <c r="E10" s="202"/>
      <c r="F10" s="202"/>
      <c r="G10" s="202"/>
      <c r="H10" s="202"/>
      <c r="I10" s="202"/>
      <c r="J10" s="202"/>
    </row>
    <row r="11" spans="1:14" ht="12.75" customHeight="1">
      <c r="A11" s="681" t="s">
        <v>605</v>
      </c>
      <c r="B11" s="681"/>
      <c r="C11" s="681"/>
      <c r="D11" s="681"/>
      <c r="E11" s="681"/>
      <c r="F11" s="681"/>
      <c r="G11" s="681"/>
      <c r="H11" s="681"/>
      <c r="I11" s="681"/>
      <c r="J11" s="681"/>
      <c r="K11" s="681"/>
      <c r="L11" s="681"/>
      <c r="M11" s="681"/>
      <c r="N11" s="681"/>
    </row>
  </sheetData>
  <mergeCells count="17">
    <mergeCell ref="A11:N11"/>
    <mergeCell ref="A1:N1"/>
    <mergeCell ref="N3:N4"/>
    <mergeCell ref="A3:A4"/>
    <mergeCell ref="B3:B4"/>
    <mergeCell ref="C3:C4"/>
    <mergeCell ref="D3:D4"/>
    <mergeCell ref="E3:E4"/>
    <mergeCell ref="F3:F4"/>
    <mergeCell ref="G3:G4"/>
    <mergeCell ref="H3:H4"/>
    <mergeCell ref="A9:B9"/>
    <mergeCell ref="M3:M4"/>
    <mergeCell ref="I3:I4"/>
    <mergeCell ref="J3:J4"/>
    <mergeCell ref="K3:K4"/>
    <mergeCell ref="L3:L4"/>
  </mergeCells>
  <printOptions horizontalCentered="1" verticalCentered="1"/>
  <pageMargins left="0.35433070866141736" right="0.35433070866141736" top="0.7874015748031497" bottom="0.984251968503937" header="0.5118110236220472" footer="0.5118110236220472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N17"/>
  <sheetViews>
    <sheetView workbookViewId="0" topLeftCell="A1">
      <selection activeCell="H14" sqref="H14"/>
    </sheetView>
  </sheetViews>
  <sheetFormatPr defaultColWidth="9.140625" defaultRowHeight="12.75"/>
  <cols>
    <col min="1" max="1" width="3.28125" style="15" customWidth="1"/>
    <col min="2" max="2" width="28.140625" style="15" customWidth="1"/>
    <col min="3" max="4" width="15.7109375" style="15" customWidth="1"/>
    <col min="5" max="5" width="14.57421875" style="15" customWidth="1"/>
    <col min="6" max="16384" width="9.140625" style="24" customWidth="1"/>
  </cols>
  <sheetData>
    <row r="1" spans="1:6" ht="31.5" customHeight="1">
      <c r="A1" s="665" t="s">
        <v>66</v>
      </c>
      <c r="B1" s="665"/>
      <c r="C1" s="665"/>
      <c r="D1" s="665"/>
      <c r="E1" s="665"/>
      <c r="F1" s="31"/>
    </row>
    <row r="2" spans="2:5" ht="19.5" customHeight="1" thickBot="1">
      <c r="B2" s="16"/>
      <c r="C2" s="16"/>
      <c r="D2" s="16"/>
      <c r="E2" s="25" t="s">
        <v>481</v>
      </c>
    </row>
    <row r="3" spans="1:5" ht="15" customHeight="1">
      <c r="A3" s="678" t="s">
        <v>280</v>
      </c>
      <c r="B3" s="914" t="s">
        <v>292</v>
      </c>
      <c r="C3" s="818" t="s">
        <v>293</v>
      </c>
      <c r="D3" s="917"/>
      <c r="E3" s="920" t="s">
        <v>294</v>
      </c>
    </row>
    <row r="4" spans="1:5" ht="15" customHeight="1">
      <c r="A4" s="912"/>
      <c r="B4" s="915"/>
      <c r="C4" s="918"/>
      <c r="D4" s="919"/>
      <c r="E4" s="921"/>
    </row>
    <row r="5" spans="1:5" ht="27" customHeight="1" thickBot="1">
      <c r="A5" s="913"/>
      <c r="B5" s="916"/>
      <c r="C5" s="555" t="s">
        <v>295</v>
      </c>
      <c r="D5" s="556" t="s">
        <v>296</v>
      </c>
      <c r="E5" s="922"/>
    </row>
    <row r="6" spans="1:5" s="151" customFormat="1" ht="12" thickBot="1" thickTop="1">
      <c r="A6" s="68">
        <v>0</v>
      </c>
      <c r="B6" s="59">
        <v>1</v>
      </c>
      <c r="C6" s="59">
        <v>2</v>
      </c>
      <c r="D6" s="60">
        <v>3</v>
      </c>
      <c r="E6" s="61">
        <v>8</v>
      </c>
    </row>
    <row r="7" spans="1:5" s="201" customFormat="1" ht="12.75" customHeight="1" thickTop="1">
      <c r="A7" s="923" t="s">
        <v>297</v>
      </c>
      <c r="B7" s="924"/>
      <c r="C7" s="924"/>
      <c r="D7" s="924"/>
      <c r="E7" s="925"/>
    </row>
    <row r="8" spans="1:5" s="201" customFormat="1" ht="12.75" customHeight="1">
      <c r="A8" s="926"/>
      <c r="B8" s="927"/>
      <c r="C8" s="927"/>
      <c r="D8" s="927"/>
      <c r="E8" s="928"/>
    </row>
    <row r="9" spans="1:5" s="201" customFormat="1" ht="24.75" customHeight="1">
      <c r="A9" s="929">
        <v>1</v>
      </c>
      <c r="B9" s="557" t="s">
        <v>298</v>
      </c>
      <c r="C9" s="375">
        <v>2268</v>
      </c>
      <c r="D9" s="375">
        <v>48</v>
      </c>
      <c r="E9" s="376">
        <f>D9/C9*100</f>
        <v>2.1164021164021163</v>
      </c>
    </row>
    <row r="10" spans="1:5" s="201" customFormat="1" ht="24.75" customHeight="1">
      <c r="A10" s="930"/>
      <c r="B10" s="558" t="s">
        <v>299</v>
      </c>
      <c r="C10" s="377">
        <v>2237</v>
      </c>
      <c r="D10" s="377">
        <v>48</v>
      </c>
      <c r="E10" s="378">
        <f>D10/C10*100</f>
        <v>2.145730889584265</v>
      </c>
    </row>
    <row r="11" spans="1:5" s="201" customFormat="1" ht="12.75" customHeight="1">
      <c r="A11" s="933" t="s">
        <v>134</v>
      </c>
      <c r="B11" s="934"/>
      <c r="C11" s="934"/>
      <c r="D11" s="934"/>
      <c r="E11" s="935"/>
    </row>
    <row r="12" spans="1:5" s="201" customFormat="1" ht="12.75" customHeight="1">
      <c r="A12" s="936"/>
      <c r="B12" s="937"/>
      <c r="C12" s="937"/>
      <c r="D12" s="937"/>
      <c r="E12" s="938"/>
    </row>
    <row r="13" spans="1:5" s="201" customFormat="1" ht="24.75" customHeight="1">
      <c r="A13" s="929">
        <v>2</v>
      </c>
      <c r="B13" s="559" t="s">
        <v>298</v>
      </c>
      <c r="C13" s="379">
        <v>6961</v>
      </c>
      <c r="D13" s="379">
        <v>179</v>
      </c>
      <c r="E13" s="380">
        <f>D13/C13*100</f>
        <v>2.5714696164344204</v>
      </c>
    </row>
    <row r="14" spans="1:5" s="201" customFormat="1" ht="24.75" customHeight="1">
      <c r="A14" s="931"/>
      <c r="B14" s="560" t="s">
        <v>300</v>
      </c>
      <c r="C14" s="381">
        <v>2315</v>
      </c>
      <c r="D14" s="381">
        <v>127</v>
      </c>
      <c r="E14" s="382">
        <f>D14/C14*100</f>
        <v>5.485961123110151</v>
      </c>
    </row>
    <row r="15" spans="1:5" s="201" customFormat="1" ht="24.75" customHeight="1" thickBot="1">
      <c r="A15" s="932"/>
      <c r="B15" s="561" t="s">
        <v>299</v>
      </c>
      <c r="C15" s="383">
        <v>5509</v>
      </c>
      <c r="D15" s="383">
        <v>60</v>
      </c>
      <c r="E15" s="384">
        <f>D15/C15*100</f>
        <v>1.0891268832819023</v>
      </c>
    </row>
    <row r="16" spans="1:5" ht="13.5">
      <c r="A16" s="681" t="s">
        <v>606</v>
      </c>
      <c r="B16" s="681"/>
      <c r="C16" s="681"/>
      <c r="D16" s="681"/>
      <c r="E16" s="681"/>
    </row>
    <row r="17" spans="6:14" ht="12.75" customHeight="1">
      <c r="F17" s="129"/>
      <c r="G17" s="129"/>
      <c r="H17" s="129"/>
      <c r="I17" s="129"/>
      <c r="J17" s="129"/>
      <c r="K17" s="129"/>
      <c r="L17" s="129"/>
      <c r="M17" s="129"/>
      <c r="N17" s="129"/>
    </row>
  </sheetData>
  <mergeCells count="10">
    <mergeCell ref="A16:E16"/>
    <mergeCell ref="A7:E8"/>
    <mergeCell ref="A9:A10"/>
    <mergeCell ref="A13:A15"/>
    <mergeCell ref="A11:E12"/>
    <mergeCell ref="A1:E1"/>
    <mergeCell ref="A3:A5"/>
    <mergeCell ref="B3:B5"/>
    <mergeCell ref="C3:D4"/>
    <mergeCell ref="E3:E5"/>
  </mergeCells>
  <printOptions horizontalCentered="1" verticalCentered="1"/>
  <pageMargins left="0" right="0" top="0" bottom="0" header="0" footer="0"/>
  <pageSetup horizontalDpi="300" verticalDpi="3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51"/>
  </sheetPr>
  <dimension ref="A1:V43"/>
  <sheetViews>
    <sheetView view="pageBreakPreview" zoomScaleSheetLayoutView="100" workbookViewId="0" topLeftCell="A7">
      <selection activeCell="B41" sqref="B41:V41"/>
    </sheetView>
  </sheetViews>
  <sheetFormatPr defaultColWidth="9.140625" defaultRowHeight="12.75"/>
  <cols>
    <col min="1" max="1" width="3.7109375" style="24" customWidth="1"/>
    <col min="2" max="2" width="21.421875" style="24" customWidth="1"/>
    <col min="3" max="3" width="4.00390625" style="24" customWidth="1"/>
    <col min="4" max="4" width="3.8515625" style="24" customWidth="1"/>
    <col min="5" max="7" width="2.8515625" style="24" customWidth="1"/>
    <col min="8" max="8" width="3.00390625" style="24" customWidth="1"/>
    <col min="9" max="9" width="3.7109375" style="24" customWidth="1"/>
    <col min="10" max="10" width="3.140625" style="24" customWidth="1"/>
    <col min="11" max="12" width="4.140625" style="24" customWidth="1"/>
    <col min="13" max="14" width="4.00390625" style="24" customWidth="1"/>
    <col min="15" max="15" width="3.28125" style="24" customWidth="1"/>
    <col min="16" max="17" width="3.8515625" style="24" customWidth="1"/>
    <col min="18" max="18" width="4.00390625" style="24" customWidth="1"/>
    <col min="19" max="19" width="3.28125" style="24" customWidth="1"/>
    <col min="20" max="20" width="3.140625" style="24" customWidth="1"/>
    <col min="21" max="21" width="3.57421875" style="24" customWidth="1"/>
    <col min="22" max="22" width="2.7109375" style="24" customWidth="1"/>
    <col min="23" max="16384" width="9.140625" style="24" customWidth="1"/>
  </cols>
  <sheetData>
    <row r="1" spans="2:22" ht="18" customHeight="1">
      <c r="B1" s="955" t="s">
        <v>485</v>
      </c>
      <c r="C1" s="955"/>
      <c r="D1" s="955"/>
      <c r="E1" s="955"/>
      <c r="F1" s="955"/>
      <c r="G1" s="955"/>
      <c r="H1" s="955"/>
      <c r="I1" s="955"/>
      <c r="J1" s="955"/>
      <c r="K1" s="955"/>
      <c r="L1" s="955"/>
      <c r="M1" s="955"/>
      <c r="N1" s="955"/>
      <c r="O1" s="955"/>
      <c r="P1" s="955"/>
      <c r="Q1" s="955"/>
      <c r="R1" s="955"/>
      <c r="S1" s="955"/>
      <c r="T1" s="955"/>
      <c r="U1" s="955"/>
      <c r="V1" s="955"/>
    </row>
    <row r="2" spans="2:22" ht="14.25" customHeight="1" thickBot="1">
      <c r="B2" s="106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941" t="s">
        <v>482</v>
      </c>
      <c r="T2" s="941"/>
      <c r="U2" s="941"/>
      <c r="V2" s="941"/>
    </row>
    <row r="3" spans="1:22" ht="13.5" customHeight="1" thickBot="1">
      <c r="A3" s="939" t="s">
        <v>22</v>
      </c>
      <c r="B3" s="956" t="s">
        <v>223</v>
      </c>
      <c r="C3" s="942" t="s">
        <v>318</v>
      </c>
      <c r="D3" s="942" t="s">
        <v>461</v>
      </c>
      <c r="E3" s="960" t="s">
        <v>319</v>
      </c>
      <c r="F3" s="962" t="s">
        <v>320</v>
      </c>
      <c r="G3" s="962" t="s">
        <v>321</v>
      </c>
      <c r="H3" s="962" t="s">
        <v>462</v>
      </c>
      <c r="I3" s="962" t="s">
        <v>463</v>
      </c>
      <c r="J3" s="942" t="s">
        <v>464</v>
      </c>
      <c r="K3" s="942" t="s">
        <v>465</v>
      </c>
      <c r="L3" s="942" t="s">
        <v>466</v>
      </c>
      <c r="M3" s="968" t="s">
        <v>322</v>
      </c>
      <c r="N3" s="969"/>
      <c r="O3" s="969"/>
      <c r="P3" s="969"/>
      <c r="Q3" s="969"/>
      <c r="R3" s="969"/>
      <c r="S3" s="947" t="s">
        <v>323</v>
      </c>
      <c r="T3" s="971"/>
      <c r="U3" s="947" t="s">
        <v>324</v>
      </c>
      <c r="V3" s="948"/>
    </row>
    <row r="4" spans="1:22" ht="20.25" customHeight="1" thickBot="1" thickTop="1">
      <c r="A4" s="940"/>
      <c r="B4" s="957"/>
      <c r="C4" s="959"/>
      <c r="D4" s="959"/>
      <c r="E4" s="961"/>
      <c r="F4" s="954"/>
      <c r="G4" s="954"/>
      <c r="H4" s="954"/>
      <c r="I4" s="954"/>
      <c r="J4" s="943"/>
      <c r="K4" s="943"/>
      <c r="L4" s="943"/>
      <c r="M4" s="970"/>
      <c r="N4" s="970"/>
      <c r="O4" s="970"/>
      <c r="P4" s="970"/>
      <c r="Q4" s="970"/>
      <c r="R4" s="970"/>
      <c r="S4" s="949"/>
      <c r="T4" s="972"/>
      <c r="U4" s="949"/>
      <c r="V4" s="950"/>
    </row>
    <row r="5" spans="1:22" ht="54.75" customHeight="1" thickBot="1" thickTop="1">
      <c r="A5" s="940"/>
      <c r="B5" s="957"/>
      <c r="C5" s="959"/>
      <c r="D5" s="959"/>
      <c r="E5" s="961"/>
      <c r="F5" s="954"/>
      <c r="G5" s="954"/>
      <c r="H5" s="954"/>
      <c r="I5" s="954"/>
      <c r="J5" s="943"/>
      <c r="K5" s="943"/>
      <c r="L5" s="943"/>
      <c r="M5" s="953" t="s">
        <v>325</v>
      </c>
      <c r="N5" s="953" t="s">
        <v>326</v>
      </c>
      <c r="O5" s="953" t="s">
        <v>327</v>
      </c>
      <c r="P5" s="953" t="s">
        <v>328</v>
      </c>
      <c r="Q5" s="953" t="s">
        <v>329</v>
      </c>
      <c r="R5" s="963" t="s">
        <v>330</v>
      </c>
      <c r="S5" s="951"/>
      <c r="T5" s="973"/>
      <c r="U5" s="951"/>
      <c r="V5" s="952"/>
    </row>
    <row r="6" spans="1:22" ht="14.25" customHeight="1" thickBot="1" thickTop="1">
      <c r="A6" s="940"/>
      <c r="B6" s="957"/>
      <c r="C6" s="959"/>
      <c r="D6" s="959"/>
      <c r="E6" s="961"/>
      <c r="F6" s="954"/>
      <c r="G6" s="954"/>
      <c r="H6" s="954"/>
      <c r="I6" s="954"/>
      <c r="J6" s="943"/>
      <c r="K6" s="943"/>
      <c r="L6" s="943"/>
      <c r="M6" s="954"/>
      <c r="N6" s="954"/>
      <c r="O6" s="954"/>
      <c r="P6" s="954"/>
      <c r="Q6" s="954"/>
      <c r="R6" s="959"/>
      <c r="S6" s="967" t="s">
        <v>331</v>
      </c>
      <c r="T6" s="974" t="s">
        <v>332</v>
      </c>
      <c r="U6" s="953" t="s">
        <v>331</v>
      </c>
      <c r="V6" s="945" t="s">
        <v>332</v>
      </c>
    </row>
    <row r="7" spans="1:22" ht="14.25" customHeight="1" thickBot="1" thickTop="1">
      <c r="A7" s="940"/>
      <c r="B7" s="957"/>
      <c r="C7" s="959"/>
      <c r="D7" s="959"/>
      <c r="E7" s="961"/>
      <c r="F7" s="954"/>
      <c r="G7" s="954"/>
      <c r="H7" s="954"/>
      <c r="I7" s="954"/>
      <c r="J7" s="943"/>
      <c r="K7" s="943"/>
      <c r="L7" s="943"/>
      <c r="M7" s="954"/>
      <c r="N7" s="954"/>
      <c r="O7" s="954"/>
      <c r="P7" s="954"/>
      <c r="Q7" s="954"/>
      <c r="R7" s="959"/>
      <c r="S7" s="954"/>
      <c r="T7" s="954"/>
      <c r="U7" s="954"/>
      <c r="V7" s="946"/>
    </row>
    <row r="8" spans="1:22" ht="39.75" customHeight="1" thickBot="1" thickTop="1">
      <c r="A8" s="940"/>
      <c r="B8" s="958"/>
      <c r="C8" s="953"/>
      <c r="D8" s="953"/>
      <c r="E8" s="961"/>
      <c r="F8" s="954"/>
      <c r="G8" s="954"/>
      <c r="H8" s="954"/>
      <c r="I8" s="954"/>
      <c r="J8" s="944"/>
      <c r="K8" s="944"/>
      <c r="L8" s="944"/>
      <c r="M8" s="954"/>
      <c r="N8" s="954"/>
      <c r="O8" s="954"/>
      <c r="P8" s="954"/>
      <c r="Q8" s="954"/>
      <c r="R8" s="953"/>
      <c r="S8" s="954"/>
      <c r="T8" s="954"/>
      <c r="U8" s="954"/>
      <c r="V8" s="946"/>
    </row>
    <row r="9" spans="1:22" ht="19.5" customHeight="1" thickTop="1">
      <c r="A9" s="615">
        <v>1</v>
      </c>
      <c r="B9" s="610" t="s">
        <v>161</v>
      </c>
      <c r="C9" s="423" t="s">
        <v>612</v>
      </c>
      <c r="D9" s="423" t="s">
        <v>612</v>
      </c>
      <c r="E9" s="423" t="s">
        <v>612</v>
      </c>
      <c r="F9" s="423" t="s">
        <v>612</v>
      </c>
      <c r="G9" s="423" t="s">
        <v>612</v>
      </c>
      <c r="H9" s="423">
        <v>12</v>
      </c>
      <c r="I9" s="423">
        <v>16</v>
      </c>
      <c r="J9" s="423">
        <v>37</v>
      </c>
      <c r="K9" s="423">
        <v>0</v>
      </c>
      <c r="L9" s="423" t="s">
        <v>612</v>
      </c>
      <c r="M9" s="423" t="s">
        <v>612</v>
      </c>
      <c r="N9" s="423" t="s">
        <v>612</v>
      </c>
      <c r="O9" s="423" t="s">
        <v>612</v>
      </c>
      <c r="P9" s="423" t="s">
        <v>612</v>
      </c>
      <c r="Q9" s="423" t="s">
        <v>612</v>
      </c>
      <c r="R9" s="423" t="s">
        <v>612</v>
      </c>
      <c r="S9" s="423" t="s">
        <v>612</v>
      </c>
      <c r="T9" s="423" t="s">
        <v>612</v>
      </c>
      <c r="U9" s="423" t="s">
        <v>612</v>
      </c>
      <c r="V9" s="424" t="s">
        <v>612</v>
      </c>
    </row>
    <row r="10" spans="1:22" ht="24.75" customHeight="1">
      <c r="A10" s="615">
        <v>2</v>
      </c>
      <c r="B10" s="611" t="s">
        <v>162</v>
      </c>
      <c r="C10" s="17" t="s">
        <v>612</v>
      </c>
      <c r="D10" s="17" t="s">
        <v>612</v>
      </c>
      <c r="E10" s="17" t="s">
        <v>612</v>
      </c>
      <c r="F10" s="17" t="s">
        <v>612</v>
      </c>
      <c r="G10" s="17" t="s">
        <v>612</v>
      </c>
      <c r="H10" s="17">
        <v>4</v>
      </c>
      <c r="I10" s="17">
        <v>0</v>
      </c>
      <c r="J10" s="17">
        <v>20</v>
      </c>
      <c r="K10" s="17">
        <v>0</v>
      </c>
      <c r="L10" s="17" t="s">
        <v>612</v>
      </c>
      <c r="M10" s="17" t="s">
        <v>612</v>
      </c>
      <c r="N10" s="17" t="s">
        <v>612</v>
      </c>
      <c r="O10" s="17" t="s">
        <v>612</v>
      </c>
      <c r="P10" s="17" t="s">
        <v>612</v>
      </c>
      <c r="Q10" s="17" t="s">
        <v>612</v>
      </c>
      <c r="R10" s="17" t="s">
        <v>612</v>
      </c>
      <c r="S10" s="17" t="s">
        <v>612</v>
      </c>
      <c r="T10" s="17" t="s">
        <v>612</v>
      </c>
      <c r="U10" s="17" t="s">
        <v>612</v>
      </c>
      <c r="V10" s="425" t="s">
        <v>612</v>
      </c>
    </row>
    <row r="11" spans="1:22" ht="19.5" customHeight="1">
      <c r="A11" s="615">
        <v>3</v>
      </c>
      <c r="B11" s="612" t="s">
        <v>133</v>
      </c>
      <c r="C11" s="17" t="s">
        <v>612</v>
      </c>
      <c r="D11" s="17" t="s">
        <v>612</v>
      </c>
      <c r="E11" s="17" t="s">
        <v>612</v>
      </c>
      <c r="F11" s="17" t="s">
        <v>612</v>
      </c>
      <c r="G11" s="17" t="s">
        <v>612</v>
      </c>
      <c r="H11" s="17">
        <v>6</v>
      </c>
      <c r="I11" s="17">
        <v>8</v>
      </c>
      <c r="J11" s="17">
        <v>78</v>
      </c>
      <c r="K11" s="17">
        <v>0</v>
      </c>
      <c r="L11" s="17" t="s">
        <v>612</v>
      </c>
      <c r="M11" s="17" t="s">
        <v>612</v>
      </c>
      <c r="N11" s="17" t="s">
        <v>612</v>
      </c>
      <c r="O11" s="17" t="s">
        <v>612</v>
      </c>
      <c r="P11" s="17" t="s">
        <v>612</v>
      </c>
      <c r="Q11" s="17" t="s">
        <v>612</v>
      </c>
      <c r="R11" s="17" t="s">
        <v>612</v>
      </c>
      <c r="S11" s="17" t="s">
        <v>612</v>
      </c>
      <c r="T11" s="17" t="s">
        <v>612</v>
      </c>
      <c r="U11" s="17" t="s">
        <v>612</v>
      </c>
      <c r="V11" s="425" t="s">
        <v>612</v>
      </c>
    </row>
    <row r="12" spans="1:22" ht="19.5" customHeight="1">
      <c r="A12" s="615">
        <v>4</v>
      </c>
      <c r="B12" s="612" t="s">
        <v>134</v>
      </c>
      <c r="C12" s="17" t="s">
        <v>612</v>
      </c>
      <c r="D12" s="17" t="s">
        <v>612</v>
      </c>
      <c r="E12" s="17" t="s">
        <v>612</v>
      </c>
      <c r="F12" s="17" t="s">
        <v>612</v>
      </c>
      <c r="G12" s="17" t="s">
        <v>612</v>
      </c>
      <c r="H12" s="17">
        <v>2</v>
      </c>
      <c r="I12" s="17">
        <v>2</v>
      </c>
      <c r="J12" s="17">
        <v>333</v>
      </c>
      <c r="K12" s="17">
        <v>0</v>
      </c>
      <c r="L12" s="17" t="s">
        <v>612</v>
      </c>
      <c r="M12" s="17" t="s">
        <v>612</v>
      </c>
      <c r="N12" s="17" t="s">
        <v>612</v>
      </c>
      <c r="O12" s="17" t="s">
        <v>612</v>
      </c>
      <c r="P12" s="17" t="s">
        <v>612</v>
      </c>
      <c r="Q12" s="17" t="s">
        <v>612</v>
      </c>
      <c r="R12" s="17" t="s">
        <v>612</v>
      </c>
      <c r="S12" s="17" t="s">
        <v>612</v>
      </c>
      <c r="T12" s="17" t="s">
        <v>612</v>
      </c>
      <c r="U12" s="17" t="s">
        <v>612</v>
      </c>
      <c r="V12" s="425" t="s">
        <v>612</v>
      </c>
    </row>
    <row r="13" spans="1:22" ht="19.5" customHeight="1">
      <c r="A13" s="615">
        <v>5</v>
      </c>
      <c r="B13" s="611" t="s">
        <v>135</v>
      </c>
      <c r="C13" s="17" t="s">
        <v>610</v>
      </c>
      <c r="D13" s="17" t="s">
        <v>612</v>
      </c>
      <c r="E13" s="17" t="s">
        <v>612</v>
      </c>
      <c r="F13" s="17" t="s">
        <v>612</v>
      </c>
      <c r="G13" s="17" t="s">
        <v>612</v>
      </c>
      <c r="H13" s="17">
        <v>3</v>
      </c>
      <c r="I13" s="17">
        <v>42</v>
      </c>
      <c r="J13" s="17">
        <v>41</v>
      </c>
      <c r="K13" s="17">
        <v>0</v>
      </c>
      <c r="L13" s="17" t="s">
        <v>612</v>
      </c>
      <c r="M13" s="17" t="s">
        <v>612</v>
      </c>
      <c r="N13" s="17" t="s">
        <v>612</v>
      </c>
      <c r="O13" s="17" t="s">
        <v>612</v>
      </c>
      <c r="P13" s="17" t="s">
        <v>612</v>
      </c>
      <c r="Q13" s="17" t="s">
        <v>612</v>
      </c>
      <c r="R13" s="17" t="s">
        <v>612</v>
      </c>
      <c r="S13" s="17" t="s">
        <v>612</v>
      </c>
      <c r="T13" s="17" t="s">
        <v>612</v>
      </c>
      <c r="U13" s="17" t="s">
        <v>612</v>
      </c>
      <c r="V13" s="425" t="s">
        <v>612</v>
      </c>
    </row>
    <row r="14" spans="1:22" ht="19.5" customHeight="1">
      <c r="A14" s="615">
        <v>6</v>
      </c>
      <c r="B14" s="611" t="s">
        <v>333</v>
      </c>
      <c r="C14" s="17" t="s">
        <v>612</v>
      </c>
      <c r="D14" s="17" t="s">
        <v>612</v>
      </c>
      <c r="E14" s="17" t="s">
        <v>612</v>
      </c>
      <c r="F14" s="17" t="s">
        <v>612</v>
      </c>
      <c r="G14" s="17" t="s">
        <v>612</v>
      </c>
      <c r="H14" s="17">
        <v>12</v>
      </c>
      <c r="I14" s="17">
        <v>5</v>
      </c>
      <c r="J14" s="17">
        <v>4</v>
      </c>
      <c r="K14" s="17">
        <v>0</v>
      </c>
      <c r="L14" s="17" t="s">
        <v>612</v>
      </c>
      <c r="M14" s="17" t="s">
        <v>612</v>
      </c>
      <c r="N14" s="17" t="s">
        <v>612</v>
      </c>
      <c r="O14" s="17" t="s">
        <v>612</v>
      </c>
      <c r="P14" s="17" t="s">
        <v>612</v>
      </c>
      <c r="Q14" s="17" t="s">
        <v>612</v>
      </c>
      <c r="R14" s="17" t="s">
        <v>612</v>
      </c>
      <c r="S14" s="17" t="s">
        <v>612</v>
      </c>
      <c r="T14" s="17" t="s">
        <v>612</v>
      </c>
      <c r="U14" s="17" t="s">
        <v>612</v>
      </c>
      <c r="V14" s="425" t="s">
        <v>612</v>
      </c>
    </row>
    <row r="15" spans="1:22" ht="19.5" customHeight="1">
      <c r="A15" s="615">
        <v>7</v>
      </c>
      <c r="B15" s="612" t="s">
        <v>136</v>
      </c>
      <c r="C15" s="17" t="s">
        <v>612</v>
      </c>
      <c r="D15" s="17" t="s">
        <v>612</v>
      </c>
      <c r="E15" s="17" t="s">
        <v>612</v>
      </c>
      <c r="F15" s="17" t="s">
        <v>612</v>
      </c>
      <c r="G15" s="17" t="s">
        <v>612</v>
      </c>
      <c r="H15" s="17">
        <v>7</v>
      </c>
      <c r="I15" s="17">
        <v>5</v>
      </c>
      <c r="J15" s="17">
        <v>0</v>
      </c>
      <c r="K15" s="17">
        <v>0</v>
      </c>
      <c r="L15" s="17" t="s">
        <v>612</v>
      </c>
      <c r="M15" s="17" t="s">
        <v>612</v>
      </c>
      <c r="N15" s="17" t="s">
        <v>612</v>
      </c>
      <c r="O15" s="17" t="s">
        <v>612</v>
      </c>
      <c r="P15" s="17" t="s">
        <v>612</v>
      </c>
      <c r="Q15" s="17" t="s">
        <v>612</v>
      </c>
      <c r="R15" s="17" t="s">
        <v>612</v>
      </c>
      <c r="S15" s="17" t="s">
        <v>612</v>
      </c>
      <c r="T15" s="17" t="s">
        <v>612</v>
      </c>
      <c r="U15" s="17" t="s">
        <v>612</v>
      </c>
      <c r="V15" s="425" t="s">
        <v>612</v>
      </c>
    </row>
    <row r="16" spans="1:22" ht="19.5" customHeight="1">
      <c r="A16" s="615">
        <v>8</v>
      </c>
      <c r="B16" s="611" t="s">
        <v>137</v>
      </c>
      <c r="C16" s="17" t="s">
        <v>612</v>
      </c>
      <c r="D16" s="17" t="s">
        <v>612</v>
      </c>
      <c r="E16" s="17" t="s">
        <v>612</v>
      </c>
      <c r="F16" s="17" t="s">
        <v>612</v>
      </c>
      <c r="G16" s="17" t="s">
        <v>612</v>
      </c>
      <c r="H16" s="17">
        <v>12</v>
      </c>
      <c r="I16" s="17">
        <v>3</v>
      </c>
      <c r="J16" s="17">
        <v>24</v>
      </c>
      <c r="K16" s="17">
        <v>0</v>
      </c>
      <c r="L16" s="17" t="s">
        <v>612</v>
      </c>
      <c r="M16" s="17" t="s">
        <v>612</v>
      </c>
      <c r="N16" s="17" t="s">
        <v>612</v>
      </c>
      <c r="O16" s="17" t="s">
        <v>612</v>
      </c>
      <c r="P16" s="17" t="s">
        <v>612</v>
      </c>
      <c r="Q16" s="17" t="s">
        <v>612</v>
      </c>
      <c r="R16" s="17" t="s">
        <v>612</v>
      </c>
      <c r="S16" s="426" t="s">
        <v>610</v>
      </c>
      <c r="T16" s="426" t="s">
        <v>610</v>
      </c>
      <c r="U16" s="17" t="s">
        <v>612</v>
      </c>
      <c r="V16" s="425" t="s">
        <v>612</v>
      </c>
    </row>
    <row r="17" spans="1:22" ht="36" customHeight="1">
      <c r="A17" s="615">
        <v>9</v>
      </c>
      <c r="B17" s="611" t="s">
        <v>155</v>
      </c>
      <c r="C17" s="17" t="s">
        <v>612</v>
      </c>
      <c r="D17" s="17" t="s">
        <v>612</v>
      </c>
      <c r="E17" s="17" t="s">
        <v>612</v>
      </c>
      <c r="F17" s="17" t="s">
        <v>612</v>
      </c>
      <c r="G17" s="17" t="s">
        <v>612</v>
      </c>
      <c r="H17" s="17">
        <v>7</v>
      </c>
      <c r="I17" s="17">
        <v>0</v>
      </c>
      <c r="J17" s="17">
        <v>8</v>
      </c>
      <c r="K17" s="17">
        <v>1</v>
      </c>
      <c r="L17" s="17" t="s">
        <v>612</v>
      </c>
      <c r="M17" s="17" t="s">
        <v>612</v>
      </c>
      <c r="N17" s="17" t="s">
        <v>612</v>
      </c>
      <c r="O17" s="17" t="s">
        <v>612</v>
      </c>
      <c r="P17" s="17" t="s">
        <v>612</v>
      </c>
      <c r="Q17" s="17" t="s">
        <v>612</v>
      </c>
      <c r="R17" s="17" t="s">
        <v>612</v>
      </c>
      <c r="S17" s="17" t="s">
        <v>612</v>
      </c>
      <c r="T17" s="17" t="s">
        <v>612</v>
      </c>
      <c r="U17" s="17" t="s">
        <v>612</v>
      </c>
      <c r="V17" s="425" t="s">
        <v>612</v>
      </c>
    </row>
    <row r="18" spans="1:22" ht="24.75" customHeight="1">
      <c r="A18" s="615">
        <v>10</v>
      </c>
      <c r="B18" s="611" t="s">
        <v>156</v>
      </c>
      <c r="C18" s="17" t="s">
        <v>612</v>
      </c>
      <c r="D18" s="426" t="s">
        <v>612</v>
      </c>
      <c r="E18" s="17" t="s">
        <v>612</v>
      </c>
      <c r="F18" s="17" t="s">
        <v>612</v>
      </c>
      <c r="G18" s="17" t="s">
        <v>612</v>
      </c>
      <c r="H18" s="17">
        <v>6</v>
      </c>
      <c r="I18" s="17">
        <v>0</v>
      </c>
      <c r="J18" s="17">
        <v>0</v>
      </c>
      <c r="K18" s="17">
        <v>0</v>
      </c>
      <c r="L18" s="17" t="s">
        <v>612</v>
      </c>
      <c r="M18" s="17" t="s">
        <v>612</v>
      </c>
      <c r="N18" s="426" t="s">
        <v>610</v>
      </c>
      <c r="O18" s="426" t="s">
        <v>610</v>
      </c>
      <c r="P18" s="426" t="s">
        <v>610</v>
      </c>
      <c r="Q18" s="17" t="s">
        <v>612</v>
      </c>
      <c r="R18" s="17" t="s">
        <v>612</v>
      </c>
      <c r="S18" s="426" t="s">
        <v>610</v>
      </c>
      <c r="T18" s="426" t="s">
        <v>610</v>
      </c>
      <c r="U18" s="17" t="s">
        <v>612</v>
      </c>
      <c r="V18" s="425" t="s">
        <v>612</v>
      </c>
    </row>
    <row r="19" spans="1:22" ht="24.75" customHeight="1">
      <c r="A19" s="615">
        <v>11</v>
      </c>
      <c r="B19" s="611" t="s">
        <v>163</v>
      </c>
      <c r="C19" s="17" t="s">
        <v>612</v>
      </c>
      <c r="D19" s="17" t="s">
        <v>612</v>
      </c>
      <c r="E19" s="17" t="s">
        <v>612</v>
      </c>
      <c r="F19" s="17" t="s">
        <v>612</v>
      </c>
      <c r="G19" s="17" t="s">
        <v>612</v>
      </c>
      <c r="H19" s="17">
        <v>2</v>
      </c>
      <c r="I19" s="17">
        <v>0</v>
      </c>
      <c r="J19" s="17">
        <v>26</v>
      </c>
      <c r="K19" s="17">
        <v>0</v>
      </c>
      <c r="L19" s="17" t="s">
        <v>612</v>
      </c>
      <c r="M19" s="17" t="s">
        <v>612</v>
      </c>
      <c r="N19" s="17" t="s">
        <v>612</v>
      </c>
      <c r="O19" s="17" t="s">
        <v>612</v>
      </c>
      <c r="P19" s="17" t="s">
        <v>612</v>
      </c>
      <c r="Q19" s="17" t="s">
        <v>612</v>
      </c>
      <c r="R19" s="17" t="s">
        <v>612</v>
      </c>
      <c r="S19" s="17" t="s">
        <v>612</v>
      </c>
      <c r="T19" s="17" t="s">
        <v>612</v>
      </c>
      <c r="U19" s="17" t="s">
        <v>612</v>
      </c>
      <c r="V19" s="425" t="s">
        <v>612</v>
      </c>
    </row>
    <row r="20" spans="1:22" ht="19.5" customHeight="1">
      <c r="A20" s="615">
        <v>12</v>
      </c>
      <c r="B20" s="611" t="s">
        <v>138</v>
      </c>
      <c r="C20" s="17" t="s">
        <v>612</v>
      </c>
      <c r="D20" s="17" t="s">
        <v>612</v>
      </c>
      <c r="E20" s="17" t="s">
        <v>612</v>
      </c>
      <c r="F20" s="17" t="s">
        <v>612</v>
      </c>
      <c r="G20" s="17" t="s">
        <v>612</v>
      </c>
      <c r="H20" s="17">
        <v>7</v>
      </c>
      <c r="I20" s="17">
        <v>1</v>
      </c>
      <c r="J20" s="17">
        <v>2</v>
      </c>
      <c r="K20" s="17">
        <v>0</v>
      </c>
      <c r="L20" s="17" t="s">
        <v>612</v>
      </c>
      <c r="M20" s="17" t="s">
        <v>612</v>
      </c>
      <c r="N20" s="17" t="s">
        <v>612</v>
      </c>
      <c r="O20" s="17" t="s">
        <v>612</v>
      </c>
      <c r="P20" s="426" t="s">
        <v>612</v>
      </c>
      <c r="Q20" s="17" t="s">
        <v>612</v>
      </c>
      <c r="R20" s="17" t="s">
        <v>612</v>
      </c>
      <c r="S20" s="426" t="s">
        <v>610</v>
      </c>
      <c r="T20" s="426" t="s">
        <v>610</v>
      </c>
      <c r="U20" s="17" t="s">
        <v>612</v>
      </c>
      <c r="V20" s="425" t="s">
        <v>612</v>
      </c>
    </row>
    <row r="21" spans="1:22" ht="19.5" customHeight="1">
      <c r="A21" s="615">
        <v>13</v>
      </c>
      <c r="B21" s="611" t="s">
        <v>139</v>
      </c>
      <c r="C21" s="17" t="s">
        <v>612</v>
      </c>
      <c r="D21" s="17" t="s">
        <v>612</v>
      </c>
      <c r="E21" s="17" t="s">
        <v>612</v>
      </c>
      <c r="F21" s="17" t="s">
        <v>612</v>
      </c>
      <c r="G21" s="17" t="s">
        <v>612</v>
      </c>
      <c r="H21" s="17">
        <v>3</v>
      </c>
      <c r="I21" s="17">
        <v>1</v>
      </c>
      <c r="J21" s="17">
        <v>2</v>
      </c>
      <c r="K21" s="17">
        <v>0</v>
      </c>
      <c r="L21" s="17" t="s">
        <v>612</v>
      </c>
      <c r="M21" s="17" t="s">
        <v>612</v>
      </c>
      <c r="N21" s="17" t="s">
        <v>612</v>
      </c>
      <c r="O21" s="17" t="s">
        <v>612</v>
      </c>
      <c r="P21" s="17" t="s">
        <v>612</v>
      </c>
      <c r="Q21" s="17" t="s">
        <v>612</v>
      </c>
      <c r="R21" s="17" t="s">
        <v>612</v>
      </c>
      <c r="S21" s="17" t="s">
        <v>612</v>
      </c>
      <c r="T21" s="17" t="s">
        <v>612</v>
      </c>
      <c r="U21" s="17" t="s">
        <v>612</v>
      </c>
      <c r="V21" s="425" t="s">
        <v>612</v>
      </c>
    </row>
    <row r="22" spans="1:22" ht="24.75" customHeight="1">
      <c r="A22" s="615">
        <v>14</v>
      </c>
      <c r="B22" s="611" t="s">
        <v>334</v>
      </c>
      <c r="C22" s="17" t="s">
        <v>612</v>
      </c>
      <c r="D22" s="17" t="s">
        <v>612</v>
      </c>
      <c r="E22" s="17" t="s">
        <v>612</v>
      </c>
      <c r="F22" s="17" t="s">
        <v>612</v>
      </c>
      <c r="G22" s="17" t="s">
        <v>612</v>
      </c>
      <c r="H22" s="17">
        <v>4</v>
      </c>
      <c r="I22" s="17">
        <v>2</v>
      </c>
      <c r="J22" s="17">
        <v>0</v>
      </c>
      <c r="K22" s="17">
        <v>1</v>
      </c>
      <c r="L22" s="17" t="s">
        <v>612</v>
      </c>
      <c r="M22" s="17" t="s">
        <v>612</v>
      </c>
      <c r="N22" s="17" t="s">
        <v>612</v>
      </c>
      <c r="O22" s="17" t="s">
        <v>612</v>
      </c>
      <c r="P22" s="17" t="s">
        <v>612</v>
      </c>
      <c r="Q22" s="17" t="s">
        <v>612</v>
      </c>
      <c r="R22" s="17" t="s">
        <v>612</v>
      </c>
      <c r="S22" s="17" t="s">
        <v>612</v>
      </c>
      <c r="T22" s="17" t="s">
        <v>612</v>
      </c>
      <c r="U22" s="17" t="s">
        <v>612</v>
      </c>
      <c r="V22" s="425" t="s">
        <v>612</v>
      </c>
    </row>
    <row r="23" spans="1:22" ht="24.75" customHeight="1">
      <c r="A23" s="615">
        <v>15</v>
      </c>
      <c r="B23" s="611" t="s">
        <v>116</v>
      </c>
      <c r="C23" s="17" t="s">
        <v>612</v>
      </c>
      <c r="D23" s="17" t="s">
        <v>612</v>
      </c>
      <c r="E23" s="17" t="s">
        <v>612</v>
      </c>
      <c r="F23" s="17" t="s">
        <v>612</v>
      </c>
      <c r="G23" s="17" t="s">
        <v>612</v>
      </c>
      <c r="H23" s="17">
        <v>4</v>
      </c>
      <c r="I23" s="17">
        <v>5</v>
      </c>
      <c r="J23" s="17">
        <v>20</v>
      </c>
      <c r="K23" s="17">
        <v>0</v>
      </c>
      <c r="L23" s="17" t="s">
        <v>612</v>
      </c>
      <c r="M23" s="17" t="s">
        <v>612</v>
      </c>
      <c r="N23" s="17" t="s">
        <v>612</v>
      </c>
      <c r="O23" s="17" t="s">
        <v>612</v>
      </c>
      <c r="P23" s="17" t="s">
        <v>612</v>
      </c>
      <c r="Q23" s="17" t="s">
        <v>612</v>
      </c>
      <c r="R23" s="17" t="s">
        <v>612</v>
      </c>
      <c r="S23" s="426" t="s">
        <v>610</v>
      </c>
      <c r="T23" s="426" t="s">
        <v>610</v>
      </c>
      <c r="U23" s="17" t="s">
        <v>612</v>
      </c>
      <c r="V23" s="425" t="s">
        <v>612</v>
      </c>
    </row>
    <row r="24" spans="1:22" ht="24.75" customHeight="1">
      <c r="A24" s="615">
        <v>16</v>
      </c>
      <c r="B24" s="611" t="s">
        <v>160</v>
      </c>
      <c r="C24" s="17" t="s">
        <v>612</v>
      </c>
      <c r="D24" s="17" t="s">
        <v>612</v>
      </c>
      <c r="E24" s="17" t="s">
        <v>612</v>
      </c>
      <c r="F24" s="17" t="s">
        <v>612</v>
      </c>
      <c r="G24" s="17" t="s">
        <v>612</v>
      </c>
      <c r="H24" s="17">
        <v>21</v>
      </c>
      <c r="I24" s="17">
        <v>13</v>
      </c>
      <c r="J24" s="17">
        <v>7</v>
      </c>
      <c r="K24" s="17">
        <v>0</v>
      </c>
      <c r="L24" s="17" t="s">
        <v>612</v>
      </c>
      <c r="M24" s="17" t="s">
        <v>612</v>
      </c>
      <c r="N24" s="17" t="s">
        <v>612</v>
      </c>
      <c r="O24" s="17" t="s">
        <v>612</v>
      </c>
      <c r="P24" s="17" t="s">
        <v>612</v>
      </c>
      <c r="Q24" s="17" t="s">
        <v>612</v>
      </c>
      <c r="R24" s="17" t="s">
        <v>612</v>
      </c>
      <c r="S24" s="17" t="s">
        <v>612</v>
      </c>
      <c r="T24" s="17" t="s">
        <v>612</v>
      </c>
      <c r="U24" s="17" t="s">
        <v>612</v>
      </c>
      <c r="V24" s="425" t="s">
        <v>612</v>
      </c>
    </row>
    <row r="25" spans="1:22" ht="18" customHeight="1">
      <c r="A25" s="615">
        <v>17</v>
      </c>
      <c r="B25" s="611" t="s">
        <v>141</v>
      </c>
      <c r="C25" s="17" t="s">
        <v>612</v>
      </c>
      <c r="D25" s="17" t="s">
        <v>612</v>
      </c>
      <c r="E25" s="17" t="s">
        <v>612</v>
      </c>
      <c r="F25" s="17" t="s">
        <v>612</v>
      </c>
      <c r="G25" s="17" t="s">
        <v>612</v>
      </c>
      <c r="H25" s="17">
        <v>12</v>
      </c>
      <c r="I25" s="17">
        <v>0</v>
      </c>
      <c r="J25" s="17">
        <v>0</v>
      </c>
      <c r="K25" s="17">
        <v>0</v>
      </c>
      <c r="L25" s="17" t="s">
        <v>612</v>
      </c>
      <c r="M25" s="17" t="s">
        <v>612</v>
      </c>
      <c r="N25" s="17" t="s">
        <v>612</v>
      </c>
      <c r="O25" s="17" t="s">
        <v>612</v>
      </c>
      <c r="P25" s="17" t="s">
        <v>612</v>
      </c>
      <c r="Q25" s="17" t="s">
        <v>612</v>
      </c>
      <c r="R25" s="17" t="s">
        <v>612</v>
      </c>
      <c r="S25" s="17" t="s">
        <v>612</v>
      </c>
      <c r="T25" s="17" t="s">
        <v>612</v>
      </c>
      <c r="U25" s="17" t="s">
        <v>612</v>
      </c>
      <c r="V25" s="425" t="s">
        <v>612</v>
      </c>
    </row>
    <row r="26" spans="1:22" ht="24.75" customHeight="1">
      <c r="A26" s="615">
        <v>18</v>
      </c>
      <c r="B26" s="611" t="s">
        <v>159</v>
      </c>
      <c r="C26" s="17" t="s">
        <v>612</v>
      </c>
      <c r="D26" s="17" t="s">
        <v>612</v>
      </c>
      <c r="E26" s="17" t="s">
        <v>612</v>
      </c>
      <c r="F26" s="17" t="s">
        <v>612</v>
      </c>
      <c r="G26" s="17" t="s">
        <v>612</v>
      </c>
      <c r="H26" s="17">
        <v>6</v>
      </c>
      <c r="I26" s="17">
        <v>4</v>
      </c>
      <c r="J26" s="17">
        <v>1</v>
      </c>
      <c r="K26" s="17">
        <v>0</v>
      </c>
      <c r="L26" s="426" t="s">
        <v>612</v>
      </c>
      <c r="M26" s="17" t="s">
        <v>612</v>
      </c>
      <c r="N26" s="17" t="s">
        <v>612</v>
      </c>
      <c r="O26" s="17" t="s">
        <v>612</v>
      </c>
      <c r="P26" s="17" t="s">
        <v>612</v>
      </c>
      <c r="Q26" s="17" t="s">
        <v>612</v>
      </c>
      <c r="R26" s="17" t="s">
        <v>612</v>
      </c>
      <c r="S26" s="17" t="s">
        <v>612</v>
      </c>
      <c r="T26" s="17" t="s">
        <v>612</v>
      </c>
      <c r="U26" s="17" t="s">
        <v>612</v>
      </c>
      <c r="V26" s="425" t="s">
        <v>612</v>
      </c>
    </row>
    <row r="27" spans="1:22" ht="24.75" customHeight="1">
      <c r="A27" s="615">
        <v>19</v>
      </c>
      <c r="B27" s="611" t="s">
        <v>152</v>
      </c>
      <c r="C27" s="17" t="s">
        <v>612</v>
      </c>
      <c r="D27" s="17" t="s">
        <v>612</v>
      </c>
      <c r="E27" s="17" t="s">
        <v>612</v>
      </c>
      <c r="F27" s="17" t="s">
        <v>612</v>
      </c>
      <c r="G27" s="17" t="s">
        <v>612</v>
      </c>
      <c r="H27" s="17">
        <v>2</v>
      </c>
      <c r="I27" s="17">
        <v>1</v>
      </c>
      <c r="J27" s="17">
        <v>0</v>
      </c>
      <c r="K27" s="17">
        <v>0</v>
      </c>
      <c r="L27" s="17" t="s">
        <v>612</v>
      </c>
      <c r="M27" s="17" t="s">
        <v>612</v>
      </c>
      <c r="N27" s="17" t="s">
        <v>612</v>
      </c>
      <c r="O27" s="17" t="s">
        <v>612</v>
      </c>
      <c r="P27" s="17" t="s">
        <v>612</v>
      </c>
      <c r="Q27" s="17" t="s">
        <v>612</v>
      </c>
      <c r="R27" s="17" t="s">
        <v>612</v>
      </c>
      <c r="S27" s="426" t="s">
        <v>610</v>
      </c>
      <c r="T27" s="426" t="s">
        <v>610</v>
      </c>
      <c r="U27" s="17" t="s">
        <v>612</v>
      </c>
      <c r="V27" s="425" t="s">
        <v>612</v>
      </c>
    </row>
    <row r="28" spans="1:22" ht="19.5" customHeight="1">
      <c r="A28" s="615">
        <v>20</v>
      </c>
      <c r="B28" s="611" t="s">
        <v>142</v>
      </c>
      <c r="C28" s="17" t="s">
        <v>612</v>
      </c>
      <c r="D28" s="17" t="s">
        <v>612</v>
      </c>
      <c r="E28" s="17" t="s">
        <v>612</v>
      </c>
      <c r="F28" s="17" t="s">
        <v>612</v>
      </c>
      <c r="G28" s="17" t="s">
        <v>612</v>
      </c>
      <c r="H28" s="17">
        <v>12</v>
      </c>
      <c r="I28" s="17">
        <v>1</v>
      </c>
      <c r="J28" s="17">
        <v>0</v>
      </c>
      <c r="K28" s="17">
        <v>0</v>
      </c>
      <c r="L28" s="17" t="s">
        <v>612</v>
      </c>
      <c r="M28" s="17" t="s">
        <v>612</v>
      </c>
      <c r="N28" s="17" t="s">
        <v>612</v>
      </c>
      <c r="O28" s="17" t="s">
        <v>612</v>
      </c>
      <c r="P28" s="17" t="s">
        <v>612</v>
      </c>
      <c r="Q28" s="17" t="s">
        <v>612</v>
      </c>
      <c r="R28" s="17" t="s">
        <v>612</v>
      </c>
      <c r="S28" s="17" t="s">
        <v>612</v>
      </c>
      <c r="T28" s="17" t="s">
        <v>612</v>
      </c>
      <c r="U28" s="17" t="s">
        <v>612</v>
      </c>
      <c r="V28" s="425" t="s">
        <v>612</v>
      </c>
    </row>
    <row r="29" spans="1:22" ht="19.5" customHeight="1">
      <c r="A29" s="615">
        <v>21</v>
      </c>
      <c r="B29" s="611" t="s">
        <v>335</v>
      </c>
      <c r="C29" s="17" t="s">
        <v>612</v>
      </c>
      <c r="D29" s="17" t="s">
        <v>612</v>
      </c>
      <c r="E29" s="17" t="s">
        <v>612</v>
      </c>
      <c r="F29" s="17" t="s">
        <v>612</v>
      </c>
      <c r="G29" s="17" t="s">
        <v>612</v>
      </c>
      <c r="H29" s="17">
        <v>10</v>
      </c>
      <c r="I29" s="17">
        <v>0</v>
      </c>
      <c r="J29" s="17">
        <v>7</v>
      </c>
      <c r="K29" s="17">
        <v>0</v>
      </c>
      <c r="L29" s="17" t="s">
        <v>612</v>
      </c>
      <c r="M29" s="17" t="s">
        <v>612</v>
      </c>
      <c r="N29" s="17" t="s">
        <v>612</v>
      </c>
      <c r="O29" s="17" t="s">
        <v>612</v>
      </c>
      <c r="P29" s="17" t="s">
        <v>612</v>
      </c>
      <c r="Q29" s="17" t="s">
        <v>612</v>
      </c>
      <c r="R29" s="17" t="s">
        <v>612</v>
      </c>
      <c r="S29" s="17" t="s">
        <v>612</v>
      </c>
      <c r="T29" s="17" t="s">
        <v>612</v>
      </c>
      <c r="U29" s="17" t="s">
        <v>612</v>
      </c>
      <c r="V29" s="425" t="s">
        <v>612</v>
      </c>
    </row>
    <row r="30" spans="1:22" ht="28.5" customHeight="1">
      <c r="A30" s="615">
        <v>22</v>
      </c>
      <c r="B30" s="611" t="s">
        <v>336</v>
      </c>
      <c r="C30" s="17" t="s">
        <v>612</v>
      </c>
      <c r="D30" s="17" t="s">
        <v>612</v>
      </c>
      <c r="E30" s="17" t="s">
        <v>612</v>
      </c>
      <c r="F30" s="17" t="s">
        <v>612</v>
      </c>
      <c r="G30" s="17" t="s">
        <v>612</v>
      </c>
      <c r="H30" s="17">
        <v>5</v>
      </c>
      <c r="I30" s="17">
        <v>0</v>
      </c>
      <c r="J30" s="17">
        <v>0</v>
      </c>
      <c r="K30" s="17">
        <v>0</v>
      </c>
      <c r="L30" s="17" t="s">
        <v>612</v>
      </c>
      <c r="M30" s="426" t="s">
        <v>610</v>
      </c>
      <c r="N30" s="17" t="s">
        <v>612</v>
      </c>
      <c r="O30" s="426" t="s">
        <v>610</v>
      </c>
      <c r="P30" s="426" t="s">
        <v>610</v>
      </c>
      <c r="Q30" s="17" t="s">
        <v>612</v>
      </c>
      <c r="R30" s="17" t="s">
        <v>612</v>
      </c>
      <c r="S30" s="426" t="s">
        <v>610</v>
      </c>
      <c r="T30" s="426" t="s">
        <v>610</v>
      </c>
      <c r="U30" s="17" t="s">
        <v>612</v>
      </c>
      <c r="V30" s="425" t="s">
        <v>612</v>
      </c>
    </row>
    <row r="31" spans="1:22" ht="29.25" customHeight="1">
      <c r="A31" s="615">
        <v>23</v>
      </c>
      <c r="B31" s="611" t="s">
        <v>337</v>
      </c>
      <c r="C31" s="17" t="s">
        <v>612</v>
      </c>
      <c r="D31" s="17" t="s">
        <v>612</v>
      </c>
      <c r="E31" s="17" t="s">
        <v>612</v>
      </c>
      <c r="F31" s="17" t="s">
        <v>612</v>
      </c>
      <c r="G31" s="17" t="s">
        <v>612</v>
      </c>
      <c r="H31" s="17">
        <v>4</v>
      </c>
      <c r="I31" s="17">
        <v>0</v>
      </c>
      <c r="J31" s="17">
        <v>2</v>
      </c>
      <c r="K31" s="17">
        <v>0</v>
      </c>
      <c r="L31" s="17" t="s">
        <v>612</v>
      </c>
      <c r="M31" s="17" t="s">
        <v>612</v>
      </c>
      <c r="N31" s="17" t="s">
        <v>612</v>
      </c>
      <c r="O31" s="17" t="s">
        <v>612</v>
      </c>
      <c r="P31" s="17" t="s">
        <v>612</v>
      </c>
      <c r="Q31" s="17" t="s">
        <v>612</v>
      </c>
      <c r="R31" s="17" t="s">
        <v>612</v>
      </c>
      <c r="S31" s="17" t="s">
        <v>612</v>
      </c>
      <c r="T31" s="17" t="s">
        <v>612</v>
      </c>
      <c r="U31" s="17" t="s">
        <v>612</v>
      </c>
      <c r="V31" s="425" t="s">
        <v>612</v>
      </c>
    </row>
    <row r="32" spans="1:22" ht="24.75" customHeight="1">
      <c r="A32" s="615">
        <v>24</v>
      </c>
      <c r="B32" s="611" t="s">
        <v>338</v>
      </c>
      <c r="C32" s="17" t="s">
        <v>612</v>
      </c>
      <c r="D32" s="17" t="s">
        <v>612</v>
      </c>
      <c r="E32" s="17" t="s">
        <v>612</v>
      </c>
      <c r="F32" s="17" t="s">
        <v>612</v>
      </c>
      <c r="G32" s="17" t="s">
        <v>612</v>
      </c>
      <c r="H32" s="17">
        <v>15</v>
      </c>
      <c r="I32" s="17">
        <v>1</v>
      </c>
      <c r="J32" s="17">
        <v>1</v>
      </c>
      <c r="K32" s="17">
        <v>0</v>
      </c>
      <c r="L32" s="17" t="s">
        <v>612</v>
      </c>
      <c r="M32" s="17" t="s">
        <v>612</v>
      </c>
      <c r="N32" s="426" t="s">
        <v>610</v>
      </c>
      <c r="O32" s="426" t="s">
        <v>610</v>
      </c>
      <c r="P32" s="17" t="s">
        <v>612</v>
      </c>
      <c r="Q32" s="17" t="s">
        <v>612</v>
      </c>
      <c r="R32" s="17" t="s">
        <v>612</v>
      </c>
      <c r="S32" s="426" t="s">
        <v>610</v>
      </c>
      <c r="T32" s="426" t="s">
        <v>610</v>
      </c>
      <c r="U32" s="17" t="s">
        <v>612</v>
      </c>
      <c r="V32" s="425" t="s">
        <v>612</v>
      </c>
    </row>
    <row r="33" spans="1:22" ht="24.75" customHeight="1">
      <c r="A33" s="615">
        <v>25</v>
      </c>
      <c r="B33" s="613" t="s">
        <v>221</v>
      </c>
      <c r="C33" s="607" t="s">
        <v>612</v>
      </c>
      <c r="D33" s="607" t="s">
        <v>612</v>
      </c>
      <c r="E33" s="607" t="s">
        <v>612</v>
      </c>
      <c r="F33" s="607" t="s">
        <v>612</v>
      </c>
      <c r="G33" s="607" t="s">
        <v>612</v>
      </c>
      <c r="H33" s="607">
        <v>8</v>
      </c>
      <c r="I33" s="607">
        <v>0</v>
      </c>
      <c r="J33" s="607">
        <v>0</v>
      </c>
      <c r="K33" s="607">
        <v>0</v>
      </c>
      <c r="L33" s="608" t="s">
        <v>610</v>
      </c>
      <c r="M33" s="607" t="s">
        <v>612</v>
      </c>
      <c r="N33" s="608" t="s">
        <v>610</v>
      </c>
      <c r="O33" s="608" t="s">
        <v>612</v>
      </c>
      <c r="P33" s="608" t="s">
        <v>610</v>
      </c>
      <c r="Q33" s="607" t="s">
        <v>612</v>
      </c>
      <c r="R33" s="607" t="s">
        <v>612</v>
      </c>
      <c r="S33" s="607" t="s">
        <v>612</v>
      </c>
      <c r="T33" s="607" t="s">
        <v>612</v>
      </c>
      <c r="U33" s="607" t="s">
        <v>612</v>
      </c>
      <c r="V33" s="609" t="s">
        <v>612</v>
      </c>
    </row>
    <row r="34" spans="1:22" ht="24.75" customHeight="1" thickBot="1">
      <c r="A34" s="616">
        <v>26</v>
      </c>
      <c r="B34" s="614" t="s">
        <v>36</v>
      </c>
      <c r="C34" s="17" t="s">
        <v>612</v>
      </c>
      <c r="D34" s="17" t="s">
        <v>612</v>
      </c>
      <c r="E34" s="17" t="s">
        <v>612</v>
      </c>
      <c r="F34" s="543" t="s">
        <v>612</v>
      </c>
      <c r="G34" s="543" t="s">
        <v>612</v>
      </c>
      <c r="H34" s="543">
        <v>4</v>
      </c>
      <c r="I34" s="543">
        <v>0</v>
      </c>
      <c r="J34" s="543">
        <v>2</v>
      </c>
      <c r="K34" s="543">
        <v>0</v>
      </c>
      <c r="L34" s="543" t="s">
        <v>612</v>
      </c>
      <c r="M34" s="543" t="s">
        <v>612</v>
      </c>
      <c r="N34" s="543" t="s">
        <v>612</v>
      </c>
      <c r="O34" s="543" t="s">
        <v>612</v>
      </c>
      <c r="P34" s="543" t="s">
        <v>612</v>
      </c>
      <c r="Q34" s="543" t="s">
        <v>612</v>
      </c>
      <c r="R34" s="543" t="s">
        <v>612</v>
      </c>
      <c r="S34" s="426" t="s">
        <v>610</v>
      </c>
      <c r="T34" s="426" t="s">
        <v>610</v>
      </c>
      <c r="U34" s="543" t="s">
        <v>612</v>
      </c>
      <c r="V34" s="544" t="s">
        <v>612</v>
      </c>
    </row>
    <row r="35" spans="2:22" ht="0" customHeight="1" hidden="1">
      <c r="B35" s="26"/>
      <c r="C35" s="2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</row>
    <row r="36" spans="2:22" ht="0" customHeight="1" hidden="1">
      <c r="B36" s="28"/>
      <c r="C36" s="29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</row>
    <row r="37" spans="2:22" ht="0" customHeight="1" hidden="1">
      <c r="B37" s="30"/>
      <c r="C37" s="29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</row>
    <row r="38" spans="2:22" ht="9" customHeight="1"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</row>
    <row r="39" spans="2:22" ht="12" customHeight="1">
      <c r="B39" s="964" t="s">
        <v>484</v>
      </c>
      <c r="C39" s="965"/>
      <c r="D39" s="965"/>
      <c r="E39" s="965"/>
      <c r="F39" s="965"/>
      <c r="G39" s="965"/>
      <c r="H39" s="965"/>
      <c r="I39" s="965"/>
      <c r="J39" s="965"/>
      <c r="K39" s="965"/>
      <c r="L39" s="965"/>
      <c r="M39" s="965"/>
      <c r="N39" s="965"/>
      <c r="O39" s="965"/>
      <c r="P39" s="965"/>
      <c r="Q39" s="965"/>
      <c r="R39" s="965"/>
      <c r="S39" s="965"/>
      <c r="T39" s="965"/>
      <c r="U39" s="965"/>
      <c r="V39" s="965"/>
    </row>
    <row r="41" spans="2:22" ht="13.5">
      <c r="B41" s="681" t="s">
        <v>607</v>
      </c>
      <c r="C41" s="681"/>
      <c r="D41" s="681"/>
      <c r="E41" s="681"/>
      <c r="F41" s="681"/>
      <c r="G41" s="681"/>
      <c r="H41" s="681"/>
      <c r="I41" s="681"/>
      <c r="J41" s="681"/>
      <c r="K41" s="681"/>
      <c r="L41" s="681"/>
      <c r="M41" s="681"/>
      <c r="N41" s="681"/>
      <c r="O41" s="681"/>
      <c r="P41" s="681"/>
      <c r="Q41" s="681"/>
      <c r="R41" s="681"/>
      <c r="S41" s="681"/>
      <c r="T41" s="681"/>
      <c r="U41" s="681"/>
      <c r="V41" s="681"/>
    </row>
    <row r="42" ht="13.5">
      <c r="B42" s="966"/>
    </row>
    <row r="43" ht="13.5">
      <c r="B43" s="966"/>
    </row>
  </sheetData>
  <mergeCells count="30">
    <mergeCell ref="B41:V41"/>
    <mergeCell ref="B39:V39"/>
    <mergeCell ref="B42:B43"/>
    <mergeCell ref="S6:S8"/>
    <mergeCell ref="H3:H8"/>
    <mergeCell ref="I3:I8"/>
    <mergeCell ref="M3:R4"/>
    <mergeCell ref="S3:T5"/>
    <mergeCell ref="T6:T8"/>
    <mergeCell ref="Q5:Q8"/>
    <mergeCell ref="B1:V1"/>
    <mergeCell ref="B3:B8"/>
    <mergeCell ref="C3:C8"/>
    <mergeCell ref="D3:D8"/>
    <mergeCell ref="E3:E8"/>
    <mergeCell ref="F3:F8"/>
    <mergeCell ref="G3:G8"/>
    <mergeCell ref="R5:R8"/>
    <mergeCell ref="J3:J8"/>
    <mergeCell ref="U6:U8"/>
    <mergeCell ref="A3:A8"/>
    <mergeCell ref="S2:V2"/>
    <mergeCell ref="K3:K8"/>
    <mergeCell ref="L3:L8"/>
    <mergeCell ref="V6:V8"/>
    <mergeCell ref="U3:V5"/>
    <mergeCell ref="M5:M8"/>
    <mergeCell ref="N5:N8"/>
    <mergeCell ref="O5:O8"/>
    <mergeCell ref="P5:P8"/>
  </mergeCells>
  <printOptions/>
  <pageMargins left="0.3937007874015748" right="0.3937007874015748" top="0" bottom="0" header="0.15748031496062992" footer="0.15748031496062992"/>
  <pageSetup horizontalDpi="300" verticalDpi="3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indexed="51"/>
  </sheetPr>
  <dimension ref="A1:P35"/>
  <sheetViews>
    <sheetView zoomScale="75" zoomScaleNormal="75" workbookViewId="0" topLeftCell="A9">
      <selection activeCell="T20" sqref="T20"/>
    </sheetView>
  </sheetViews>
  <sheetFormatPr defaultColWidth="9.140625" defaultRowHeight="12.75"/>
  <cols>
    <col min="1" max="1" width="3.421875" style="24" customWidth="1"/>
    <col min="2" max="2" width="21.421875" style="24" customWidth="1"/>
    <col min="3" max="3" width="4.8515625" style="24" customWidth="1"/>
    <col min="4" max="4" width="4.00390625" style="24" customWidth="1"/>
    <col min="5" max="5" width="4.8515625" style="24" customWidth="1"/>
    <col min="6" max="6" width="4.140625" style="24" customWidth="1"/>
    <col min="7" max="7" width="4.8515625" style="24" customWidth="1"/>
    <col min="8" max="8" width="4.421875" style="24" customWidth="1"/>
    <col min="9" max="9" width="4.8515625" style="24" customWidth="1"/>
    <col min="10" max="10" width="4.00390625" style="24" customWidth="1"/>
    <col min="11" max="16" width="4.8515625" style="24" customWidth="1"/>
    <col min="17" max="16384" width="9.140625" style="24" customWidth="1"/>
  </cols>
  <sheetData>
    <row r="1" spans="1:16" ht="22.5" customHeight="1">
      <c r="A1" s="644" t="s">
        <v>12</v>
      </c>
      <c r="B1" s="644"/>
      <c r="C1" s="644"/>
      <c r="D1" s="644"/>
      <c r="E1" s="644"/>
      <c r="F1" s="644"/>
      <c r="G1" s="644"/>
      <c r="H1" s="644"/>
      <c r="I1" s="644"/>
      <c r="J1" s="644"/>
      <c r="K1" s="644"/>
      <c r="L1" s="644"/>
      <c r="M1" s="644"/>
      <c r="N1" s="644"/>
      <c r="O1" s="644"/>
      <c r="P1" s="644"/>
    </row>
    <row r="2" spans="2:16" ht="11.25" customHeight="1" thickBot="1">
      <c r="B2" s="428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982" t="s">
        <v>483</v>
      </c>
      <c r="P2" s="982"/>
    </row>
    <row r="3" spans="1:16" ht="108.75" customHeight="1">
      <c r="A3" s="939" t="s">
        <v>22</v>
      </c>
      <c r="B3" s="979" t="s">
        <v>21</v>
      </c>
      <c r="C3" s="976" t="s">
        <v>14</v>
      </c>
      <c r="D3" s="975"/>
      <c r="E3" s="975" t="s">
        <v>15</v>
      </c>
      <c r="F3" s="975"/>
      <c r="G3" s="975" t="s">
        <v>16</v>
      </c>
      <c r="H3" s="975"/>
      <c r="I3" s="975" t="s">
        <v>17</v>
      </c>
      <c r="J3" s="975"/>
      <c r="K3" s="975" t="s">
        <v>24</v>
      </c>
      <c r="L3" s="975"/>
      <c r="M3" s="975" t="s">
        <v>25</v>
      </c>
      <c r="N3" s="975"/>
      <c r="O3" s="976" t="s">
        <v>18</v>
      </c>
      <c r="P3" s="978"/>
    </row>
    <row r="4" spans="1:16" ht="45" customHeight="1" thickBot="1">
      <c r="A4" s="981"/>
      <c r="B4" s="980"/>
      <c r="C4" s="431" t="s">
        <v>19</v>
      </c>
      <c r="D4" s="422" t="s">
        <v>20</v>
      </c>
      <c r="E4" s="431" t="s">
        <v>19</v>
      </c>
      <c r="F4" s="422" t="s">
        <v>20</v>
      </c>
      <c r="G4" s="431" t="s">
        <v>19</v>
      </c>
      <c r="H4" s="422" t="s">
        <v>20</v>
      </c>
      <c r="I4" s="431" t="s">
        <v>19</v>
      </c>
      <c r="J4" s="422" t="s">
        <v>20</v>
      </c>
      <c r="K4" s="431" t="s">
        <v>19</v>
      </c>
      <c r="L4" s="422" t="s">
        <v>20</v>
      </c>
      <c r="M4" s="431" t="s">
        <v>19</v>
      </c>
      <c r="N4" s="422" t="s">
        <v>20</v>
      </c>
      <c r="O4" s="431" t="s">
        <v>19</v>
      </c>
      <c r="P4" s="434" t="s">
        <v>20</v>
      </c>
    </row>
    <row r="5" spans="1:16" ht="14.25" thickTop="1">
      <c r="A5" s="438">
        <v>1</v>
      </c>
      <c r="B5" s="439" t="s">
        <v>161</v>
      </c>
      <c r="C5" s="440">
        <v>0</v>
      </c>
      <c r="D5" s="453">
        <v>0</v>
      </c>
      <c r="E5" s="440">
        <v>0</v>
      </c>
      <c r="F5" s="453">
        <v>0</v>
      </c>
      <c r="G5" s="440">
        <v>0</v>
      </c>
      <c r="H5" s="453">
        <v>0</v>
      </c>
      <c r="I5" s="440">
        <v>0</v>
      </c>
      <c r="J5" s="453">
        <v>0</v>
      </c>
      <c r="K5" s="440">
        <v>0</v>
      </c>
      <c r="L5" s="453">
        <v>0</v>
      </c>
      <c r="M5" s="440">
        <v>0</v>
      </c>
      <c r="N5" s="453">
        <v>0</v>
      </c>
      <c r="O5" s="440">
        <v>0</v>
      </c>
      <c r="P5" s="441">
        <v>0</v>
      </c>
    </row>
    <row r="6" spans="1:16" ht="21">
      <c r="A6" s="442">
        <v>2</v>
      </c>
      <c r="B6" s="443" t="s">
        <v>162</v>
      </c>
      <c r="C6" s="444">
        <v>7</v>
      </c>
      <c r="D6" s="447">
        <v>3</v>
      </c>
      <c r="E6" s="444">
        <v>3</v>
      </c>
      <c r="F6" s="447">
        <v>2</v>
      </c>
      <c r="G6" s="444">
        <v>4</v>
      </c>
      <c r="H6" s="447">
        <v>3</v>
      </c>
      <c r="I6" s="444">
        <v>6</v>
      </c>
      <c r="J6" s="447">
        <v>4</v>
      </c>
      <c r="K6" s="444">
        <v>3</v>
      </c>
      <c r="L6" s="447">
        <v>2</v>
      </c>
      <c r="M6" s="444">
        <v>4</v>
      </c>
      <c r="N6" s="447">
        <v>2</v>
      </c>
      <c r="O6" s="444">
        <v>2</v>
      </c>
      <c r="P6" s="445">
        <v>1</v>
      </c>
    </row>
    <row r="7" spans="1:16" ht="13.5">
      <c r="A7" s="442">
        <v>3</v>
      </c>
      <c r="B7" s="446" t="s">
        <v>133</v>
      </c>
      <c r="C7" s="444">
        <v>3</v>
      </c>
      <c r="D7" s="447">
        <v>3</v>
      </c>
      <c r="E7" s="444">
        <v>1</v>
      </c>
      <c r="F7" s="447">
        <v>1</v>
      </c>
      <c r="G7" s="444">
        <v>3</v>
      </c>
      <c r="H7" s="447">
        <v>2</v>
      </c>
      <c r="I7" s="444">
        <v>3</v>
      </c>
      <c r="J7" s="447">
        <v>0</v>
      </c>
      <c r="K7" s="444">
        <v>1</v>
      </c>
      <c r="L7" s="447">
        <v>1</v>
      </c>
      <c r="M7" s="444">
        <v>1</v>
      </c>
      <c r="N7" s="447">
        <v>1</v>
      </c>
      <c r="O7" s="444">
        <v>0</v>
      </c>
      <c r="P7" s="445">
        <v>0</v>
      </c>
    </row>
    <row r="8" spans="1:16" ht="13.5">
      <c r="A8" s="442">
        <v>4</v>
      </c>
      <c r="B8" s="446" t="s">
        <v>134</v>
      </c>
      <c r="C8" s="444">
        <v>1</v>
      </c>
      <c r="D8" s="447">
        <v>1</v>
      </c>
      <c r="E8" s="444">
        <v>0</v>
      </c>
      <c r="F8" s="447">
        <v>0</v>
      </c>
      <c r="G8" s="444">
        <v>1</v>
      </c>
      <c r="H8" s="447">
        <v>1</v>
      </c>
      <c r="I8" s="444">
        <v>1</v>
      </c>
      <c r="J8" s="447">
        <v>1</v>
      </c>
      <c r="K8" s="444">
        <v>0</v>
      </c>
      <c r="L8" s="447">
        <v>0</v>
      </c>
      <c r="M8" s="444">
        <v>0</v>
      </c>
      <c r="N8" s="447">
        <v>0</v>
      </c>
      <c r="O8" s="444">
        <v>0</v>
      </c>
      <c r="P8" s="445">
        <v>0</v>
      </c>
    </row>
    <row r="9" spans="1:16" ht="13.5">
      <c r="A9" s="442">
        <v>5</v>
      </c>
      <c r="B9" s="443" t="s">
        <v>135</v>
      </c>
      <c r="C9" s="444">
        <v>3</v>
      </c>
      <c r="D9" s="447">
        <v>1</v>
      </c>
      <c r="E9" s="444">
        <v>0</v>
      </c>
      <c r="F9" s="447">
        <v>0</v>
      </c>
      <c r="G9" s="444">
        <v>2</v>
      </c>
      <c r="H9" s="447">
        <v>1</v>
      </c>
      <c r="I9" s="444">
        <v>2</v>
      </c>
      <c r="J9" s="447">
        <v>1</v>
      </c>
      <c r="K9" s="444">
        <v>4</v>
      </c>
      <c r="L9" s="447">
        <v>4</v>
      </c>
      <c r="M9" s="444">
        <v>0</v>
      </c>
      <c r="N9" s="447">
        <v>0</v>
      </c>
      <c r="O9" s="444">
        <v>0</v>
      </c>
      <c r="P9" s="445">
        <v>0</v>
      </c>
    </row>
    <row r="10" spans="1:16" ht="13.5">
      <c r="A10" s="442">
        <v>6</v>
      </c>
      <c r="B10" s="443" t="s">
        <v>333</v>
      </c>
      <c r="C10" s="444">
        <v>2</v>
      </c>
      <c r="D10" s="447">
        <v>2</v>
      </c>
      <c r="E10" s="444">
        <v>0</v>
      </c>
      <c r="F10" s="447">
        <v>0</v>
      </c>
      <c r="G10" s="444">
        <v>2</v>
      </c>
      <c r="H10" s="447">
        <v>2</v>
      </c>
      <c r="I10" s="444">
        <v>2</v>
      </c>
      <c r="J10" s="447">
        <v>1</v>
      </c>
      <c r="K10" s="444">
        <v>2</v>
      </c>
      <c r="L10" s="447">
        <v>2</v>
      </c>
      <c r="M10" s="444">
        <v>5</v>
      </c>
      <c r="N10" s="447">
        <v>5</v>
      </c>
      <c r="O10" s="444">
        <v>0</v>
      </c>
      <c r="P10" s="445">
        <v>0</v>
      </c>
    </row>
    <row r="11" spans="1:16" ht="13.5">
      <c r="A11" s="442">
        <v>7</v>
      </c>
      <c r="B11" s="446" t="s">
        <v>136</v>
      </c>
      <c r="C11" s="444">
        <v>3</v>
      </c>
      <c r="D11" s="447">
        <v>1</v>
      </c>
      <c r="E11" s="444">
        <v>3</v>
      </c>
      <c r="F11" s="447">
        <v>3</v>
      </c>
      <c r="G11" s="444">
        <v>1</v>
      </c>
      <c r="H11" s="447">
        <v>1</v>
      </c>
      <c r="I11" s="444">
        <v>1</v>
      </c>
      <c r="J11" s="447">
        <v>1</v>
      </c>
      <c r="K11" s="444">
        <v>0</v>
      </c>
      <c r="L11" s="447">
        <v>0</v>
      </c>
      <c r="M11" s="444">
        <v>17</v>
      </c>
      <c r="N11" s="447">
        <v>10</v>
      </c>
      <c r="O11" s="444">
        <v>0</v>
      </c>
      <c r="P11" s="445">
        <v>0</v>
      </c>
    </row>
    <row r="12" spans="1:16" ht="13.5">
      <c r="A12" s="442">
        <v>8</v>
      </c>
      <c r="B12" s="443" t="s">
        <v>137</v>
      </c>
      <c r="C12" s="444">
        <v>3</v>
      </c>
      <c r="D12" s="447">
        <v>3</v>
      </c>
      <c r="E12" s="444">
        <v>2</v>
      </c>
      <c r="F12" s="447">
        <v>2</v>
      </c>
      <c r="G12" s="444">
        <v>2</v>
      </c>
      <c r="H12" s="447">
        <v>2</v>
      </c>
      <c r="I12" s="444">
        <v>3</v>
      </c>
      <c r="J12" s="447">
        <v>3</v>
      </c>
      <c r="K12" s="444">
        <v>1</v>
      </c>
      <c r="L12" s="447">
        <v>1</v>
      </c>
      <c r="M12" s="444">
        <v>10</v>
      </c>
      <c r="N12" s="447">
        <v>9</v>
      </c>
      <c r="O12" s="444">
        <v>2</v>
      </c>
      <c r="P12" s="445">
        <v>2</v>
      </c>
    </row>
    <row r="13" spans="1:16" ht="21">
      <c r="A13" s="442">
        <v>9</v>
      </c>
      <c r="B13" s="443" t="s">
        <v>26</v>
      </c>
      <c r="C13" s="444">
        <v>4</v>
      </c>
      <c r="D13" s="447">
        <v>3</v>
      </c>
      <c r="E13" s="444">
        <v>24</v>
      </c>
      <c r="F13" s="447">
        <v>22</v>
      </c>
      <c r="G13" s="444">
        <v>1</v>
      </c>
      <c r="H13" s="447">
        <v>1</v>
      </c>
      <c r="I13" s="444">
        <v>2</v>
      </c>
      <c r="J13" s="447">
        <v>2</v>
      </c>
      <c r="K13" s="444">
        <v>3</v>
      </c>
      <c r="L13" s="447">
        <v>3</v>
      </c>
      <c r="M13" s="444">
        <v>18</v>
      </c>
      <c r="N13" s="447">
        <v>7</v>
      </c>
      <c r="O13" s="444">
        <v>13</v>
      </c>
      <c r="P13" s="445">
        <v>12</v>
      </c>
    </row>
    <row r="14" spans="1:16" ht="27" customHeight="1">
      <c r="A14" s="442">
        <v>10</v>
      </c>
      <c r="B14" s="443" t="s">
        <v>156</v>
      </c>
      <c r="C14" s="444">
        <v>4</v>
      </c>
      <c r="D14" s="447">
        <v>2</v>
      </c>
      <c r="E14" s="444">
        <v>0</v>
      </c>
      <c r="F14" s="447">
        <v>0</v>
      </c>
      <c r="G14" s="444">
        <v>0</v>
      </c>
      <c r="H14" s="447">
        <v>0</v>
      </c>
      <c r="I14" s="444">
        <v>2</v>
      </c>
      <c r="J14" s="447">
        <v>1</v>
      </c>
      <c r="K14" s="444">
        <v>0</v>
      </c>
      <c r="L14" s="447">
        <v>0</v>
      </c>
      <c r="M14" s="444">
        <v>2</v>
      </c>
      <c r="N14" s="447">
        <v>2</v>
      </c>
      <c r="O14" s="444">
        <v>0</v>
      </c>
      <c r="P14" s="445">
        <v>0</v>
      </c>
    </row>
    <row r="15" spans="1:16" ht="21">
      <c r="A15" s="442">
        <v>11</v>
      </c>
      <c r="B15" s="443" t="s">
        <v>163</v>
      </c>
      <c r="C15" s="444">
        <v>2</v>
      </c>
      <c r="D15" s="447">
        <v>1</v>
      </c>
      <c r="E15" s="444">
        <v>1</v>
      </c>
      <c r="F15" s="447">
        <v>1</v>
      </c>
      <c r="G15" s="444">
        <v>3</v>
      </c>
      <c r="H15" s="447">
        <v>1</v>
      </c>
      <c r="I15" s="444">
        <v>2</v>
      </c>
      <c r="J15" s="447">
        <v>0</v>
      </c>
      <c r="K15" s="444">
        <v>0</v>
      </c>
      <c r="L15" s="447">
        <v>0</v>
      </c>
      <c r="M15" s="444">
        <v>5</v>
      </c>
      <c r="N15" s="447">
        <v>3</v>
      </c>
      <c r="O15" s="444">
        <v>0</v>
      </c>
      <c r="P15" s="445">
        <v>0</v>
      </c>
    </row>
    <row r="16" spans="1:16" ht="21">
      <c r="A16" s="442">
        <v>12</v>
      </c>
      <c r="B16" s="443" t="s">
        <v>138</v>
      </c>
      <c r="C16" s="444">
        <v>3</v>
      </c>
      <c r="D16" s="447">
        <v>2</v>
      </c>
      <c r="E16" s="444">
        <v>0</v>
      </c>
      <c r="F16" s="447">
        <v>0</v>
      </c>
      <c r="G16" s="444">
        <v>0</v>
      </c>
      <c r="H16" s="447">
        <v>0</v>
      </c>
      <c r="I16" s="444">
        <v>1</v>
      </c>
      <c r="J16" s="447">
        <v>1</v>
      </c>
      <c r="K16" s="444">
        <v>0</v>
      </c>
      <c r="L16" s="447">
        <v>0</v>
      </c>
      <c r="M16" s="444">
        <v>1</v>
      </c>
      <c r="N16" s="447">
        <v>1</v>
      </c>
      <c r="O16" s="444">
        <v>0</v>
      </c>
      <c r="P16" s="445">
        <v>0</v>
      </c>
    </row>
    <row r="17" spans="1:16" ht="13.5">
      <c r="A17" s="442">
        <v>13</v>
      </c>
      <c r="B17" s="443" t="s">
        <v>139</v>
      </c>
      <c r="C17" s="444">
        <v>4</v>
      </c>
      <c r="D17" s="447">
        <v>2</v>
      </c>
      <c r="E17" s="444">
        <v>0</v>
      </c>
      <c r="F17" s="447">
        <v>0</v>
      </c>
      <c r="G17" s="444">
        <v>1</v>
      </c>
      <c r="H17" s="447">
        <v>1</v>
      </c>
      <c r="I17" s="444">
        <v>0</v>
      </c>
      <c r="J17" s="447">
        <v>0</v>
      </c>
      <c r="K17" s="444">
        <v>0</v>
      </c>
      <c r="L17" s="447">
        <v>0</v>
      </c>
      <c r="M17" s="444">
        <v>0</v>
      </c>
      <c r="N17" s="447">
        <v>0</v>
      </c>
      <c r="O17" s="444">
        <v>0</v>
      </c>
      <c r="P17" s="445">
        <v>0</v>
      </c>
    </row>
    <row r="18" spans="1:16" ht="21">
      <c r="A18" s="448">
        <v>14</v>
      </c>
      <c r="B18" s="449" t="s">
        <v>334</v>
      </c>
      <c r="C18" s="450">
        <v>2</v>
      </c>
      <c r="D18" s="454">
        <v>1</v>
      </c>
      <c r="E18" s="450">
        <v>1</v>
      </c>
      <c r="F18" s="454">
        <v>1</v>
      </c>
      <c r="G18" s="450">
        <v>1</v>
      </c>
      <c r="H18" s="454">
        <v>1</v>
      </c>
      <c r="I18" s="450">
        <v>1</v>
      </c>
      <c r="J18" s="454">
        <v>0</v>
      </c>
      <c r="K18" s="450">
        <v>0</v>
      </c>
      <c r="L18" s="454">
        <v>0</v>
      </c>
      <c r="M18" s="450">
        <v>0</v>
      </c>
      <c r="N18" s="454">
        <v>0</v>
      </c>
      <c r="O18" s="450">
        <v>0</v>
      </c>
      <c r="P18" s="451">
        <v>0</v>
      </c>
    </row>
    <row r="19" spans="1:16" ht="21">
      <c r="A19" s="442">
        <v>15</v>
      </c>
      <c r="B19" s="443" t="s">
        <v>116</v>
      </c>
      <c r="C19" s="444">
        <v>3</v>
      </c>
      <c r="D19" s="447">
        <v>3</v>
      </c>
      <c r="E19" s="444">
        <v>2</v>
      </c>
      <c r="F19" s="447">
        <v>1</v>
      </c>
      <c r="G19" s="444">
        <v>4</v>
      </c>
      <c r="H19" s="447">
        <v>4</v>
      </c>
      <c r="I19" s="444">
        <v>3</v>
      </c>
      <c r="J19" s="447">
        <v>3</v>
      </c>
      <c r="K19" s="444">
        <v>0</v>
      </c>
      <c r="L19" s="447">
        <v>0</v>
      </c>
      <c r="M19" s="444">
        <v>3</v>
      </c>
      <c r="N19" s="447">
        <v>3</v>
      </c>
      <c r="O19" s="444">
        <v>0</v>
      </c>
      <c r="P19" s="445">
        <v>0</v>
      </c>
    </row>
    <row r="20" spans="1:16" ht="21">
      <c r="A20" s="442">
        <v>16</v>
      </c>
      <c r="B20" s="443" t="s">
        <v>160</v>
      </c>
      <c r="C20" s="444">
        <v>13</v>
      </c>
      <c r="D20" s="447">
        <v>11</v>
      </c>
      <c r="E20" s="444">
        <v>6</v>
      </c>
      <c r="F20" s="447">
        <v>6</v>
      </c>
      <c r="G20" s="444">
        <v>10</v>
      </c>
      <c r="H20" s="447">
        <v>8</v>
      </c>
      <c r="I20" s="444">
        <v>8</v>
      </c>
      <c r="J20" s="447">
        <v>6</v>
      </c>
      <c r="K20" s="444">
        <v>0</v>
      </c>
      <c r="L20" s="447">
        <v>0</v>
      </c>
      <c r="M20" s="444">
        <v>48</v>
      </c>
      <c r="N20" s="447">
        <v>38</v>
      </c>
      <c r="O20" s="444">
        <v>182</v>
      </c>
      <c r="P20" s="445">
        <v>168</v>
      </c>
    </row>
    <row r="21" spans="1:16" ht="13.5">
      <c r="A21" s="448">
        <v>17</v>
      </c>
      <c r="B21" s="449" t="s">
        <v>141</v>
      </c>
      <c r="C21" s="450">
        <v>4</v>
      </c>
      <c r="D21" s="454">
        <v>2</v>
      </c>
      <c r="E21" s="450">
        <v>0</v>
      </c>
      <c r="F21" s="454">
        <v>0</v>
      </c>
      <c r="G21" s="450">
        <v>0</v>
      </c>
      <c r="H21" s="454">
        <v>0</v>
      </c>
      <c r="I21" s="450">
        <v>0</v>
      </c>
      <c r="J21" s="454">
        <v>0</v>
      </c>
      <c r="K21" s="450">
        <v>0</v>
      </c>
      <c r="L21" s="454">
        <v>0</v>
      </c>
      <c r="M21" s="450">
        <v>0</v>
      </c>
      <c r="N21" s="454">
        <v>0</v>
      </c>
      <c r="O21" s="450">
        <v>0</v>
      </c>
      <c r="P21" s="451">
        <v>0</v>
      </c>
    </row>
    <row r="22" spans="1:16" ht="21">
      <c r="A22" s="442">
        <v>18</v>
      </c>
      <c r="B22" s="443" t="s">
        <v>159</v>
      </c>
      <c r="C22" s="444">
        <v>5</v>
      </c>
      <c r="D22" s="447">
        <v>5</v>
      </c>
      <c r="E22" s="444">
        <v>1</v>
      </c>
      <c r="F22" s="447">
        <v>1</v>
      </c>
      <c r="G22" s="444">
        <v>1</v>
      </c>
      <c r="H22" s="447">
        <v>1</v>
      </c>
      <c r="I22" s="444">
        <v>1</v>
      </c>
      <c r="J22" s="447">
        <v>1</v>
      </c>
      <c r="K22" s="444">
        <v>0</v>
      </c>
      <c r="L22" s="447">
        <v>0</v>
      </c>
      <c r="M22" s="444">
        <v>3</v>
      </c>
      <c r="N22" s="447">
        <v>3</v>
      </c>
      <c r="O22" s="444">
        <v>0</v>
      </c>
      <c r="P22" s="445">
        <v>0</v>
      </c>
    </row>
    <row r="23" spans="1:16" ht="21">
      <c r="A23" s="448">
        <v>19</v>
      </c>
      <c r="B23" s="449" t="s">
        <v>152</v>
      </c>
      <c r="C23" s="450">
        <v>2</v>
      </c>
      <c r="D23" s="454">
        <v>2</v>
      </c>
      <c r="E23" s="450">
        <v>2</v>
      </c>
      <c r="F23" s="454">
        <v>2</v>
      </c>
      <c r="G23" s="450">
        <v>2</v>
      </c>
      <c r="H23" s="454">
        <v>2</v>
      </c>
      <c r="I23" s="450">
        <v>2</v>
      </c>
      <c r="J23" s="454">
        <v>1</v>
      </c>
      <c r="K23" s="450">
        <v>0</v>
      </c>
      <c r="L23" s="454">
        <v>0</v>
      </c>
      <c r="M23" s="450">
        <v>1</v>
      </c>
      <c r="N23" s="454">
        <v>1</v>
      </c>
      <c r="O23" s="450">
        <v>0</v>
      </c>
      <c r="P23" s="451">
        <v>0</v>
      </c>
    </row>
    <row r="24" spans="1:16" ht="13.5">
      <c r="A24" s="442">
        <v>20</v>
      </c>
      <c r="B24" s="443" t="s">
        <v>142</v>
      </c>
      <c r="C24" s="444">
        <v>0</v>
      </c>
      <c r="D24" s="447">
        <v>0</v>
      </c>
      <c r="E24" s="444">
        <v>2</v>
      </c>
      <c r="F24" s="447">
        <v>2</v>
      </c>
      <c r="G24" s="444">
        <v>3</v>
      </c>
      <c r="H24" s="447">
        <v>2</v>
      </c>
      <c r="I24" s="444">
        <v>2</v>
      </c>
      <c r="J24" s="447">
        <v>2</v>
      </c>
      <c r="K24" s="444">
        <v>0</v>
      </c>
      <c r="L24" s="447">
        <v>0</v>
      </c>
      <c r="M24" s="444">
        <v>3</v>
      </c>
      <c r="N24" s="447">
        <v>3</v>
      </c>
      <c r="O24" s="444">
        <v>0</v>
      </c>
      <c r="P24" s="445">
        <v>0</v>
      </c>
    </row>
    <row r="25" spans="1:16" ht="19.5" customHeight="1">
      <c r="A25" s="448">
        <v>21</v>
      </c>
      <c r="B25" s="449" t="s">
        <v>335</v>
      </c>
      <c r="C25" s="450">
        <v>2</v>
      </c>
      <c r="D25" s="454">
        <v>1</v>
      </c>
      <c r="E25" s="450">
        <v>0</v>
      </c>
      <c r="F25" s="454">
        <v>0</v>
      </c>
      <c r="G25" s="450">
        <v>0</v>
      </c>
      <c r="H25" s="454">
        <v>0</v>
      </c>
      <c r="I25" s="450">
        <v>0</v>
      </c>
      <c r="J25" s="454">
        <v>0</v>
      </c>
      <c r="K25" s="450">
        <v>0</v>
      </c>
      <c r="L25" s="454">
        <v>0</v>
      </c>
      <c r="M25" s="450">
        <v>0</v>
      </c>
      <c r="N25" s="454">
        <v>0</v>
      </c>
      <c r="O25" s="450">
        <v>0</v>
      </c>
      <c r="P25" s="451">
        <v>0</v>
      </c>
    </row>
    <row r="26" spans="1:16" ht="26.25" customHeight="1">
      <c r="A26" s="442">
        <v>22</v>
      </c>
      <c r="B26" s="443" t="s">
        <v>37</v>
      </c>
      <c r="C26" s="444">
        <v>3</v>
      </c>
      <c r="D26" s="447">
        <v>2</v>
      </c>
      <c r="E26" s="444">
        <v>1</v>
      </c>
      <c r="F26" s="447">
        <v>1</v>
      </c>
      <c r="G26" s="444">
        <v>0</v>
      </c>
      <c r="H26" s="447">
        <v>0</v>
      </c>
      <c r="I26" s="444">
        <v>1</v>
      </c>
      <c r="J26" s="447">
        <v>0</v>
      </c>
      <c r="K26" s="444">
        <v>0</v>
      </c>
      <c r="L26" s="447">
        <v>0</v>
      </c>
      <c r="M26" s="444">
        <v>1</v>
      </c>
      <c r="N26" s="447">
        <v>0</v>
      </c>
      <c r="O26" s="444">
        <v>0</v>
      </c>
      <c r="P26" s="445">
        <v>0</v>
      </c>
    </row>
    <row r="27" spans="1:16" ht="21" customHeight="1">
      <c r="A27" s="448">
        <v>23</v>
      </c>
      <c r="B27" s="449" t="s">
        <v>337</v>
      </c>
      <c r="C27" s="450">
        <v>2</v>
      </c>
      <c r="D27" s="454">
        <v>0</v>
      </c>
      <c r="E27" s="450">
        <v>0</v>
      </c>
      <c r="F27" s="454">
        <v>0</v>
      </c>
      <c r="G27" s="450">
        <v>3</v>
      </c>
      <c r="H27" s="454">
        <v>1</v>
      </c>
      <c r="I27" s="450">
        <v>2</v>
      </c>
      <c r="J27" s="454">
        <v>1</v>
      </c>
      <c r="K27" s="450">
        <v>5</v>
      </c>
      <c r="L27" s="454">
        <v>4</v>
      </c>
      <c r="M27" s="450">
        <v>3</v>
      </c>
      <c r="N27" s="454">
        <v>2</v>
      </c>
      <c r="O27" s="450">
        <v>0</v>
      </c>
      <c r="P27" s="451">
        <v>0</v>
      </c>
    </row>
    <row r="28" spans="1:16" ht="21">
      <c r="A28" s="442">
        <v>24</v>
      </c>
      <c r="B28" s="443" t="s">
        <v>338</v>
      </c>
      <c r="C28" s="444">
        <v>0</v>
      </c>
      <c r="D28" s="447">
        <v>0</v>
      </c>
      <c r="E28" s="444">
        <v>0</v>
      </c>
      <c r="F28" s="447">
        <v>0</v>
      </c>
      <c r="G28" s="444">
        <v>0</v>
      </c>
      <c r="H28" s="447">
        <v>0</v>
      </c>
      <c r="I28" s="444">
        <v>1</v>
      </c>
      <c r="J28" s="447">
        <v>1</v>
      </c>
      <c r="K28" s="444">
        <v>0</v>
      </c>
      <c r="L28" s="447">
        <v>0</v>
      </c>
      <c r="M28" s="444">
        <v>1</v>
      </c>
      <c r="N28" s="447">
        <v>0</v>
      </c>
      <c r="O28" s="444">
        <v>0</v>
      </c>
      <c r="P28" s="445">
        <v>0</v>
      </c>
    </row>
    <row r="29" spans="1:16" ht="21.75" thickBot="1">
      <c r="A29" s="452">
        <v>25</v>
      </c>
      <c r="B29" s="437" t="s">
        <v>221</v>
      </c>
      <c r="C29" s="432">
        <v>1</v>
      </c>
      <c r="D29" s="430">
        <v>1</v>
      </c>
      <c r="E29" s="432">
        <v>2</v>
      </c>
      <c r="F29" s="430">
        <v>2</v>
      </c>
      <c r="G29" s="432">
        <v>2</v>
      </c>
      <c r="H29" s="430">
        <v>2</v>
      </c>
      <c r="I29" s="432">
        <v>1</v>
      </c>
      <c r="J29" s="430">
        <v>0</v>
      </c>
      <c r="K29" s="432">
        <v>0</v>
      </c>
      <c r="L29" s="430">
        <v>0</v>
      </c>
      <c r="M29" s="432">
        <v>0</v>
      </c>
      <c r="N29" s="430">
        <v>0</v>
      </c>
      <c r="O29" s="432">
        <v>0</v>
      </c>
      <c r="P29" s="435">
        <v>0</v>
      </c>
    </row>
    <row r="30" spans="1:16" ht="22.5" thickBot="1" thickTop="1">
      <c r="A30" s="452">
        <v>25</v>
      </c>
      <c r="B30" s="614" t="s">
        <v>36</v>
      </c>
      <c r="C30" s="432">
        <v>1</v>
      </c>
      <c r="D30" s="430">
        <v>0</v>
      </c>
      <c r="E30" s="432">
        <v>0</v>
      </c>
      <c r="F30" s="430">
        <v>0</v>
      </c>
      <c r="G30" s="432">
        <v>0</v>
      </c>
      <c r="H30" s="430">
        <v>0</v>
      </c>
      <c r="I30" s="432">
        <v>2</v>
      </c>
      <c r="J30" s="430">
        <v>1</v>
      </c>
      <c r="K30" s="432">
        <v>0</v>
      </c>
      <c r="L30" s="430">
        <v>0</v>
      </c>
      <c r="M30" s="432">
        <v>0</v>
      </c>
      <c r="N30" s="430">
        <v>0</v>
      </c>
      <c r="O30" s="432">
        <v>0</v>
      </c>
      <c r="P30" s="435">
        <v>0</v>
      </c>
    </row>
    <row r="31" spans="1:16" ht="16.5" customHeight="1" thickBot="1" thickTop="1">
      <c r="A31" s="902" t="s">
        <v>132</v>
      </c>
      <c r="B31" s="977"/>
      <c r="C31" s="433">
        <f aca="true" t="shared" si="0" ref="C31:P31">SUM(C5:C30)</f>
        <v>77</v>
      </c>
      <c r="D31" s="429">
        <f t="shared" si="0"/>
        <v>52</v>
      </c>
      <c r="E31" s="433">
        <f t="shared" si="0"/>
        <v>51</v>
      </c>
      <c r="F31" s="429">
        <f t="shared" si="0"/>
        <v>47</v>
      </c>
      <c r="G31" s="433">
        <f t="shared" si="0"/>
        <v>46</v>
      </c>
      <c r="H31" s="429">
        <f t="shared" si="0"/>
        <v>36</v>
      </c>
      <c r="I31" s="433">
        <f t="shared" si="0"/>
        <v>49</v>
      </c>
      <c r="J31" s="429">
        <f t="shared" si="0"/>
        <v>31</v>
      </c>
      <c r="K31" s="433">
        <f t="shared" si="0"/>
        <v>19</v>
      </c>
      <c r="L31" s="429">
        <f t="shared" si="0"/>
        <v>17</v>
      </c>
      <c r="M31" s="433">
        <f t="shared" si="0"/>
        <v>126</v>
      </c>
      <c r="N31" s="429">
        <f t="shared" si="0"/>
        <v>90</v>
      </c>
      <c r="O31" s="433">
        <f t="shared" si="0"/>
        <v>199</v>
      </c>
      <c r="P31" s="436">
        <f t="shared" si="0"/>
        <v>183</v>
      </c>
    </row>
    <row r="32" spans="1:16" ht="12.75" customHeight="1">
      <c r="A32" s="994" t="s">
        <v>11</v>
      </c>
      <c r="B32" s="995"/>
      <c r="C32" s="995"/>
      <c r="D32" s="995"/>
      <c r="E32" s="995"/>
      <c r="F32" s="995"/>
      <c r="G32" s="995"/>
      <c r="H32" s="995"/>
      <c r="I32" s="995"/>
      <c r="J32" s="995"/>
      <c r="K32" s="995"/>
      <c r="L32" s="995"/>
      <c r="M32" s="995"/>
      <c r="N32" s="995"/>
      <c r="O32" s="995"/>
      <c r="P32" s="995"/>
    </row>
    <row r="33" spans="2:16" ht="13.5">
      <c r="B33" s="681" t="s">
        <v>608</v>
      </c>
      <c r="C33" s="681"/>
      <c r="D33" s="681"/>
      <c r="E33" s="681"/>
      <c r="F33" s="681"/>
      <c r="G33" s="681"/>
      <c r="H33" s="681"/>
      <c r="I33" s="681"/>
      <c r="J33" s="681"/>
      <c r="K33" s="681"/>
      <c r="L33" s="681"/>
      <c r="M33" s="681"/>
      <c r="N33" s="681"/>
      <c r="O33" s="681"/>
      <c r="P33" s="681"/>
    </row>
    <row r="34" ht="13.5">
      <c r="B34" s="966"/>
    </row>
    <row r="35" ht="13.5">
      <c r="B35" s="966"/>
    </row>
  </sheetData>
  <mergeCells count="15">
    <mergeCell ref="A1:P1"/>
    <mergeCell ref="M3:N3"/>
    <mergeCell ref="O3:P3"/>
    <mergeCell ref="B3:B4"/>
    <mergeCell ref="A3:A4"/>
    <mergeCell ref="O2:P2"/>
    <mergeCell ref="B34:B35"/>
    <mergeCell ref="B33:P33"/>
    <mergeCell ref="I3:J3"/>
    <mergeCell ref="K3:L3"/>
    <mergeCell ref="E3:F3"/>
    <mergeCell ref="G3:H3"/>
    <mergeCell ref="C3:D3"/>
    <mergeCell ref="A31:B31"/>
    <mergeCell ref="A32:P32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21">
      <selection activeCell="N28" sqref="N28"/>
    </sheetView>
  </sheetViews>
  <sheetFormatPr defaultColWidth="9.140625" defaultRowHeight="12.75"/>
  <cols>
    <col min="1" max="1" width="2.7109375" style="24" customWidth="1"/>
    <col min="2" max="2" width="18.140625" style="24" customWidth="1"/>
    <col min="3" max="3" width="8.57421875" style="24" customWidth="1"/>
    <col min="4" max="4" width="8.8515625" style="24" customWidth="1"/>
    <col min="5" max="5" width="11.140625" style="24" customWidth="1"/>
    <col min="6" max="6" width="10.7109375" style="24" customWidth="1"/>
    <col min="7" max="7" width="9.8515625" style="24" customWidth="1"/>
    <col min="8" max="8" width="10.00390625" style="24" customWidth="1"/>
    <col min="9" max="9" width="9.421875" style="24" customWidth="1"/>
    <col min="10" max="11" width="4.00390625" style="24" bestFit="1" customWidth="1"/>
    <col min="12" max="16384" width="9.140625" style="24" customWidth="1"/>
  </cols>
  <sheetData>
    <row r="1" spans="1:11" ht="19.5" customHeight="1">
      <c r="A1" s="983" t="s">
        <v>92</v>
      </c>
      <c r="B1" s="983"/>
      <c r="C1" s="983"/>
      <c r="D1" s="983"/>
      <c r="E1" s="983"/>
      <c r="F1" s="983"/>
      <c r="G1" s="983"/>
      <c r="H1" s="983"/>
      <c r="I1" s="983"/>
      <c r="J1" s="983"/>
      <c r="K1" s="983"/>
    </row>
    <row r="2" spans="1:11" ht="11.25" customHeight="1" thickBot="1">
      <c r="A2" s="167"/>
      <c r="B2" s="208"/>
      <c r="C2" s="209"/>
      <c r="D2" s="209"/>
      <c r="E2" s="209"/>
      <c r="F2" s="209"/>
      <c r="G2" s="209"/>
      <c r="H2" s="210"/>
      <c r="I2" s="210"/>
      <c r="J2" s="941" t="s">
        <v>13</v>
      </c>
      <c r="K2" s="941"/>
    </row>
    <row r="3" spans="1:11" ht="15.75" customHeight="1">
      <c r="A3" s="656" t="s">
        <v>229</v>
      </c>
      <c r="B3" s="989" t="s">
        <v>223</v>
      </c>
      <c r="C3" s="985" t="s">
        <v>413</v>
      </c>
      <c r="D3" s="986"/>
      <c r="E3" s="986"/>
      <c r="F3" s="986"/>
      <c r="G3" s="986"/>
      <c r="H3" s="987"/>
      <c r="I3" s="987"/>
      <c r="J3" s="987"/>
      <c r="K3" s="988"/>
    </row>
    <row r="4" spans="1:11" ht="50.25" customHeight="1" thickBot="1">
      <c r="A4" s="657"/>
      <c r="B4" s="990"/>
      <c r="C4" s="418" t="s">
        <v>7</v>
      </c>
      <c r="D4" s="418" t="s">
        <v>8</v>
      </c>
      <c r="E4" s="418" t="s">
        <v>414</v>
      </c>
      <c r="F4" s="418" t="s">
        <v>415</v>
      </c>
      <c r="G4" s="418" t="s">
        <v>416</v>
      </c>
      <c r="H4" s="419" t="s">
        <v>417</v>
      </c>
      <c r="I4" s="419" t="s">
        <v>418</v>
      </c>
      <c r="J4" s="420" t="s">
        <v>419</v>
      </c>
      <c r="K4" s="421" t="s">
        <v>348</v>
      </c>
    </row>
    <row r="5" spans="1:11" ht="12" customHeight="1" thickBot="1" thickTop="1">
      <c r="A5" s="7">
        <v>0</v>
      </c>
      <c r="B5" s="69">
        <v>1</v>
      </c>
      <c r="C5" s="88">
        <v>2</v>
      </c>
      <c r="D5" s="88">
        <v>3</v>
      </c>
      <c r="E5" s="88">
        <v>4</v>
      </c>
      <c r="F5" s="88">
        <v>5</v>
      </c>
      <c r="G5" s="88">
        <v>6</v>
      </c>
      <c r="H5" s="211">
        <v>7</v>
      </c>
      <c r="I5" s="211">
        <v>8</v>
      </c>
      <c r="J5" s="211">
        <v>9</v>
      </c>
      <c r="K5" s="212">
        <v>10</v>
      </c>
    </row>
    <row r="6" spans="1:11" ht="21.75" customHeight="1" thickTop="1">
      <c r="A6" s="8">
        <v>1</v>
      </c>
      <c r="B6" s="539" t="s">
        <v>161</v>
      </c>
      <c r="C6" s="170">
        <v>30</v>
      </c>
      <c r="D6" s="169">
        <v>1</v>
      </c>
      <c r="E6" s="168">
        <v>0</v>
      </c>
      <c r="F6" s="168">
        <v>5</v>
      </c>
      <c r="G6" s="168">
        <v>0</v>
      </c>
      <c r="H6" s="213">
        <v>1</v>
      </c>
      <c r="I6" s="213">
        <v>0</v>
      </c>
      <c r="J6" s="213">
        <v>0</v>
      </c>
      <c r="K6" s="215">
        <f aca="true" t="shared" si="0" ref="K6:K28">SUM(C6:J6)</f>
        <v>37</v>
      </c>
    </row>
    <row r="7" spans="1:11" ht="22.5" customHeight="1">
      <c r="A7" s="9">
        <v>2</v>
      </c>
      <c r="B7" s="540" t="s">
        <v>162</v>
      </c>
      <c r="C7" s="169">
        <v>2</v>
      </c>
      <c r="D7" s="169">
        <v>9</v>
      </c>
      <c r="E7" s="168">
        <v>0</v>
      </c>
      <c r="F7" s="168">
        <v>0</v>
      </c>
      <c r="G7" s="168">
        <v>5</v>
      </c>
      <c r="H7" s="214">
        <v>3</v>
      </c>
      <c r="I7" s="214">
        <v>1</v>
      </c>
      <c r="J7" s="214">
        <v>0</v>
      </c>
      <c r="K7" s="215">
        <f t="shared" si="0"/>
        <v>20</v>
      </c>
    </row>
    <row r="8" spans="1:11" ht="21.75" customHeight="1">
      <c r="A8" s="9">
        <v>3</v>
      </c>
      <c r="B8" s="541" t="s">
        <v>133</v>
      </c>
      <c r="C8" s="169">
        <v>8</v>
      </c>
      <c r="D8" s="169">
        <v>9</v>
      </c>
      <c r="E8" s="168">
        <v>0</v>
      </c>
      <c r="F8" s="168">
        <v>51</v>
      </c>
      <c r="G8" s="168">
        <v>10</v>
      </c>
      <c r="H8" s="214">
        <v>0</v>
      </c>
      <c r="I8" s="214">
        <v>0</v>
      </c>
      <c r="J8" s="214">
        <v>0</v>
      </c>
      <c r="K8" s="215">
        <f t="shared" si="0"/>
        <v>78</v>
      </c>
    </row>
    <row r="9" spans="1:11" ht="21.75" customHeight="1">
      <c r="A9" s="9">
        <v>4</v>
      </c>
      <c r="B9" s="541" t="s">
        <v>134</v>
      </c>
      <c r="C9" s="168">
        <v>6</v>
      </c>
      <c r="D9" s="168">
        <v>3</v>
      </c>
      <c r="E9" s="168">
        <v>8</v>
      </c>
      <c r="F9" s="168">
        <v>8</v>
      </c>
      <c r="G9" s="168">
        <v>27</v>
      </c>
      <c r="H9" s="214">
        <v>2</v>
      </c>
      <c r="I9" s="214">
        <v>7</v>
      </c>
      <c r="J9" s="214">
        <v>272</v>
      </c>
      <c r="K9" s="215">
        <f t="shared" si="0"/>
        <v>333</v>
      </c>
    </row>
    <row r="10" spans="1:11" ht="21.75" customHeight="1">
      <c r="A10" s="9">
        <v>5</v>
      </c>
      <c r="B10" s="540" t="s">
        <v>135</v>
      </c>
      <c r="C10" s="169">
        <v>4</v>
      </c>
      <c r="D10" s="169">
        <v>5</v>
      </c>
      <c r="E10" s="168">
        <v>1</v>
      </c>
      <c r="F10" s="168">
        <v>8</v>
      </c>
      <c r="G10" s="168">
        <v>2</v>
      </c>
      <c r="H10" s="214">
        <v>5</v>
      </c>
      <c r="I10" s="214">
        <v>1</v>
      </c>
      <c r="J10" s="214">
        <v>15</v>
      </c>
      <c r="K10" s="215">
        <f t="shared" si="0"/>
        <v>41</v>
      </c>
    </row>
    <row r="11" spans="1:11" ht="22.5" customHeight="1">
      <c r="A11" s="9">
        <v>6</v>
      </c>
      <c r="B11" s="540" t="s">
        <v>454</v>
      </c>
      <c r="C11" s="169">
        <v>0</v>
      </c>
      <c r="D11" s="169">
        <v>3</v>
      </c>
      <c r="E11" s="168">
        <v>0</v>
      </c>
      <c r="F11" s="168">
        <v>0</v>
      </c>
      <c r="G11" s="168">
        <v>1</v>
      </c>
      <c r="H11" s="214">
        <v>0</v>
      </c>
      <c r="I11" s="214">
        <v>0</v>
      </c>
      <c r="J11" s="214">
        <v>0</v>
      </c>
      <c r="K11" s="215">
        <f t="shared" si="0"/>
        <v>4</v>
      </c>
    </row>
    <row r="12" spans="1:11" ht="21.75" customHeight="1">
      <c r="A12" s="9">
        <v>7</v>
      </c>
      <c r="B12" s="541" t="s">
        <v>136</v>
      </c>
      <c r="C12" s="169">
        <v>0</v>
      </c>
      <c r="D12" s="169">
        <v>0</v>
      </c>
      <c r="E12" s="169">
        <v>0</v>
      </c>
      <c r="F12" s="169">
        <v>0</v>
      </c>
      <c r="G12" s="169">
        <v>0</v>
      </c>
      <c r="H12" s="169">
        <v>0</v>
      </c>
      <c r="I12" s="169">
        <v>0</v>
      </c>
      <c r="J12" s="169">
        <v>0</v>
      </c>
      <c r="K12" s="215">
        <f t="shared" si="0"/>
        <v>0</v>
      </c>
    </row>
    <row r="13" spans="1:11" ht="22.5" customHeight="1">
      <c r="A13" s="9">
        <v>8</v>
      </c>
      <c r="B13" s="540" t="s">
        <v>137</v>
      </c>
      <c r="C13" s="169">
        <v>3</v>
      </c>
      <c r="D13" s="169">
        <v>2</v>
      </c>
      <c r="E13" s="168">
        <v>0</v>
      </c>
      <c r="F13" s="168">
        <v>0</v>
      </c>
      <c r="G13" s="168">
        <v>0</v>
      </c>
      <c r="H13" s="214">
        <v>17</v>
      </c>
      <c r="I13" s="214">
        <v>0</v>
      </c>
      <c r="J13" s="214">
        <v>2</v>
      </c>
      <c r="K13" s="215">
        <f t="shared" si="0"/>
        <v>24</v>
      </c>
    </row>
    <row r="14" spans="1:11" ht="38.25" customHeight="1">
      <c r="A14" s="9">
        <v>9</v>
      </c>
      <c r="B14" s="540" t="s">
        <v>453</v>
      </c>
      <c r="C14" s="169">
        <v>0</v>
      </c>
      <c r="D14" s="169">
        <v>6</v>
      </c>
      <c r="E14" s="168">
        <v>0</v>
      </c>
      <c r="F14" s="168">
        <v>0</v>
      </c>
      <c r="G14" s="168">
        <v>0</v>
      </c>
      <c r="H14" s="214">
        <v>0</v>
      </c>
      <c r="I14" s="214">
        <v>0</v>
      </c>
      <c r="J14" s="214">
        <v>2</v>
      </c>
      <c r="K14" s="215">
        <f t="shared" si="0"/>
        <v>8</v>
      </c>
    </row>
    <row r="15" spans="1:11" ht="33.75" customHeight="1">
      <c r="A15" s="9">
        <v>10</v>
      </c>
      <c r="B15" s="540" t="s">
        <v>452</v>
      </c>
      <c r="C15" s="169">
        <v>0</v>
      </c>
      <c r="D15" s="169">
        <v>0</v>
      </c>
      <c r="E15" s="169">
        <v>0</v>
      </c>
      <c r="F15" s="169">
        <v>0</v>
      </c>
      <c r="G15" s="169">
        <v>0</v>
      </c>
      <c r="H15" s="169">
        <v>0</v>
      </c>
      <c r="I15" s="169">
        <v>0</v>
      </c>
      <c r="J15" s="169">
        <v>0</v>
      </c>
      <c r="K15" s="215">
        <f t="shared" si="0"/>
        <v>0</v>
      </c>
    </row>
    <row r="16" spans="1:11" ht="22.5" customHeight="1">
      <c r="A16" s="9">
        <v>11</v>
      </c>
      <c r="B16" s="540" t="s">
        <v>163</v>
      </c>
      <c r="C16" s="169">
        <v>3</v>
      </c>
      <c r="D16" s="169">
        <v>2</v>
      </c>
      <c r="E16" s="168">
        <v>0</v>
      </c>
      <c r="F16" s="168">
        <v>1</v>
      </c>
      <c r="G16" s="168">
        <v>8</v>
      </c>
      <c r="H16" s="214">
        <v>0</v>
      </c>
      <c r="I16" s="214">
        <v>4</v>
      </c>
      <c r="J16" s="214">
        <v>8</v>
      </c>
      <c r="K16" s="215">
        <f t="shared" si="0"/>
        <v>26</v>
      </c>
    </row>
    <row r="17" spans="1:11" ht="22.5" customHeight="1">
      <c r="A17" s="9">
        <v>12</v>
      </c>
      <c r="B17" s="540" t="s">
        <v>138</v>
      </c>
      <c r="C17" s="169">
        <v>0</v>
      </c>
      <c r="D17" s="169">
        <v>0</v>
      </c>
      <c r="E17" s="168">
        <v>0</v>
      </c>
      <c r="F17" s="168">
        <v>0</v>
      </c>
      <c r="G17" s="168">
        <v>0</v>
      </c>
      <c r="H17" s="214">
        <v>0</v>
      </c>
      <c r="I17" s="214">
        <v>0</v>
      </c>
      <c r="J17" s="214">
        <v>2</v>
      </c>
      <c r="K17" s="215">
        <f t="shared" si="0"/>
        <v>2</v>
      </c>
    </row>
    <row r="18" spans="1:11" ht="22.5" customHeight="1">
      <c r="A18" s="9">
        <v>13</v>
      </c>
      <c r="B18" s="540" t="s">
        <v>139</v>
      </c>
      <c r="C18" s="180">
        <v>0</v>
      </c>
      <c r="D18" s="180">
        <v>2</v>
      </c>
      <c r="E18" s="179">
        <v>0</v>
      </c>
      <c r="F18" s="168">
        <v>0</v>
      </c>
      <c r="G18" s="168">
        <v>0</v>
      </c>
      <c r="H18" s="214">
        <v>0</v>
      </c>
      <c r="I18" s="214">
        <v>0</v>
      </c>
      <c r="J18" s="214">
        <v>0</v>
      </c>
      <c r="K18" s="215">
        <f t="shared" si="0"/>
        <v>2</v>
      </c>
    </row>
    <row r="19" spans="1:11" ht="36" customHeight="1">
      <c r="A19" s="10">
        <v>14</v>
      </c>
      <c r="B19" s="539" t="s">
        <v>451</v>
      </c>
      <c r="C19" s="169">
        <v>0</v>
      </c>
      <c r="D19" s="169">
        <v>0</v>
      </c>
      <c r="E19" s="169">
        <v>0</v>
      </c>
      <c r="F19" s="168">
        <v>0</v>
      </c>
      <c r="G19" s="168">
        <v>0</v>
      </c>
      <c r="H19" s="214">
        <v>0</v>
      </c>
      <c r="I19" s="214">
        <v>0</v>
      </c>
      <c r="J19" s="214">
        <v>0</v>
      </c>
      <c r="K19" s="215">
        <f t="shared" si="0"/>
        <v>0</v>
      </c>
    </row>
    <row r="20" spans="1:11" ht="38.25" customHeight="1">
      <c r="A20" s="10">
        <v>15</v>
      </c>
      <c r="B20" s="542" t="s">
        <v>117</v>
      </c>
      <c r="C20" s="169">
        <v>3</v>
      </c>
      <c r="D20" s="169">
        <v>11</v>
      </c>
      <c r="E20" s="169">
        <v>0</v>
      </c>
      <c r="F20" s="168">
        <v>6</v>
      </c>
      <c r="G20" s="168">
        <v>0</v>
      </c>
      <c r="H20" s="214">
        <v>0</v>
      </c>
      <c r="I20" s="214">
        <v>0</v>
      </c>
      <c r="J20" s="214">
        <v>0</v>
      </c>
      <c r="K20" s="215">
        <f t="shared" si="0"/>
        <v>20</v>
      </c>
    </row>
    <row r="21" spans="1:11" ht="22.5" customHeight="1">
      <c r="A21" s="9">
        <v>16</v>
      </c>
      <c r="B21" s="540" t="s">
        <v>455</v>
      </c>
      <c r="C21" s="169">
        <v>2</v>
      </c>
      <c r="D21" s="169">
        <v>1</v>
      </c>
      <c r="E21" s="169">
        <v>0</v>
      </c>
      <c r="F21" s="168">
        <v>0</v>
      </c>
      <c r="G21" s="168">
        <v>2</v>
      </c>
      <c r="H21" s="214">
        <v>0</v>
      </c>
      <c r="I21" s="214">
        <v>0</v>
      </c>
      <c r="J21" s="214">
        <v>2</v>
      </c>
      <c r="K21" s="215">
        <f t="shared" si="0"/>
        <v>7</v>
      </c>
    </row>
    <row r="22" spans="1:11" ht="22.5" customHeight="1">
      <c r="A22" s="9">
        <v>17</v>
      </c>
      <c r="B22" s="540" t="s">
        <v>141</v>
      </c>
      <c r="C22" s="169">
        <v>0</v>
      </c>
      <c r="D22" s="169">
        <v>0</v>
      </c>
      <c r="E22" s="169">
        <v>0</v>
      </c>
      <c r="F22" s="169">
        <v>0</v>
      </c>
      <c r="G22" s="169">
        <v>0</v>
      </c>
      <c r="H22" s="169">
        <v>0</v>
      </c>
      <c r="I22" s="169">
        <v>0</v>
      </c>
      <c r="J22" s="169">
        <v>0</v>
      </c>
      <c r="K22" s="215">
        <f t="shared" si="0"/>
        <v>0</v>
      </c>
    </row>
    <row r="23" spans="1:11" ht="22.5" customHeight="1">
      <c r="A23" s="9">
        <v>18</v>
      </c>
      <c r="B23" s="540" t="s">
        <v>456</v>
      </c>
      <c r="C23" s="168">
        <v>0</v>
      </c>
      <c r="D23" s="168">
        <v>1</v>
      </c>
      <c r="E23" s="168">
        <v>0</v>
      </c>
      <c r="F23" s="168">
        <v>0</v>
      </c>
      <c r="G23" s="168">
        <v>0</v>
      </c>
      <c r="H23" s="214">
        <v>0</v>
      </c>
      <c r="I23" s="214">
        <v>0</v>
      </c>
      <c r="J23" s="214">
        <v>0</v>
      </c>
      <c r="K23" s="215">
        <f t="shared" si="0"/>
        <v>1</v>
      </c>
    </row>
    <row r="24" spans="1:11" ht="22.5" customHeight="1">
      <c r="A24" s="9">
        <v>19</v>
      </c>
      <c r="B24" s="540" t="s">
        <v>457</v>
      </c>
      <c r="C24" s="169">
        <v>0</v>
      </c>
      <c r="D24" s="169">
        <v>0</v>
      </c>
      <c r="E24" s="169">
        <v>0</v>
      </c>
      <c r="F24" s="168">
        <v>0</v>
      </c>
      <c r="G24" s="168">
        <v>0</v>
      </c>
      <c r="H24" s="214">
        <v>0</v>
      </c>
      <c r="I24" s="214">
        <v>0</v>
      </c>
      <c r="J24" s="214">
        <v>0</v>
      </c>
      <c r="K24" s="215">
        <f t="shared" si="0"/>
        <v>0</v>
      </c>
    </row>
    <row r="25" spans="1:11" ht="22.5" customHeight="1">
      <c r="A25" s="9">
        <v>20</v>
      </c>
      <c r="B25" s="540" t="s">
        <v>142</v>
      </c>
      <c r="C25" s="169">
        <v>0</v>
      </c>
      <c r="D25" s="169">
        <v>0</v>
      </c>
      <c r="E25" s="169">
        <v>0</v>
      </c>
      <c r="F25" s="169">
        <v>0</v>
      </c>
      <c r="G25" s="169">
        <v>0</v>
      </c>
      <c r="H25" s="169">
        <v>0</v>
      </c>
      <c r="I25" s="169">
        <v>0</v>
      </c>
      <c r="J25" s="169">
        <v>0</v>
      </c>
      <c r="K25" s="215">
        <f t="shared" si="0"/>
        <v>0</v>
      </c>
    </row>
    <row r="26" spans="1:11" ht="39" customHeight="1">
      <c r="A26" s="9">
        <v>21</v>
      </c>
      <c r="B26" s="540" t="s">
        <v>157</v>
      </c>
      <c r="C26" s="169">
        <v>2</v>
      </c>
      <c r="D26" s="169">
        <v>1</v>
      </c>
      <c r="E26" s="169">
        <v>0</v>
      </c>
      <c r="F26" s="168">
        <v>0</v>
      </c>
      <c r="G26" s="168">
        <v>4</v>
      </c>
      <c r="H26" s="214">
        <v>0</v>
      </c>
      <c r="I26" s="214">
        <v>0</v>
      </c>
      <c r="J26" s="214">
        <v>0</v>
      </c>
      <c r="K26" s="215">
        <f t="shared" si="0"/>
        <v>7</v>
      </c>
    </row>
    <row r="27" spans="1:11" ht="35.25" customHeight="1">
      <c r="A27" s="9">
        <v>22</v>
      </c>
      <c r="B27" s="540" t="s">
        <v>153</v>
      </c>
      <c r="C27" s="169">
        <v>0</v>
      </c>
      <c r="D27" s="169">
        <v>0</v>
      </c>
      <c r="E27" s="169">
        <v>0</v>
      </c>
      <c r="F27" s="168">
        <v>0</v>
      </c>
      <c r="G27" s="168">
        <v>0</v>
      </c>
      <c r="H27" s="214">
        <v>0</v>
      </c>
      <c r="I27" s="214">
        <v>0</v>
      </c>
      <c r="J27" s="214">
        <v>0</v>
      </c>
      <c r="K27" s="215">
        <f t="shared" si="0"/>
        <v>0</v>
      </c>
    </row>
    <row r="28" spans="1:11" ht="36.75" customHeight="1">
      <c r="A28" s="9">
        <v>23</v>
      </c>
      <c r="B28" s="540" t="s">
        <v>458</v>
      </c>
      <c r="C28" s="169">
        <v>0</v>
      </c>
      <c r="D28" s="169">
        <v>0</v>
      </c>
      <c r="E28" s="169">
        <v>0</v>
      </c>
      <c r="F28" s="169">
        <v>0</v>
      </c>
      <c r="G28" s="169">
        <v>0</v>
      </c>
      <c r="H28" s="169">
        <v>0</v>
      </c>
      <c r="I28" s="169">
        <v>0</v>
      </c>
      <c r="J28" s="169">
        <v>2</v>
      </c>
      <c r="K28" s="215">
        <f t="shared" si="0"/>
        <v>2</v>
      </c>
    </row>
    <row r="29" spans="1:11" ht="22.5" customHeight="1">
      <c r="A29" s="9">
        <v>24</v>
      </c>
      <c r="B29" s="540" t="s">
        <v>459</v>
      </c>
      <c r="C29" s="169">
        <v>0</v>
      </c>
      <c r="D29" s="169">
        <v>1</v>
      </c>
      <c r="E29" s="169">
        <v>0</v>
      </c>
      <c r="F29" s="168">
        <v>0</v>
      </c>
      <c r="G29" s="168">
        <v>0</v>
      </c>
      <c r="H29" s="214">
        <v>0</v>
      </c>
      <c r="I29" s="214">
        <v>0</v>
      </c>
      <c r="J29" s="214">
        <v>0</v>
      </c>
      <c r="K29" s="215">
        <f>SUM(C29:J29)</f>
        <v>1</v>
      </c>
    </row>
    <row r="30" spans="1:11" ht="22.5" customHeight="1">
      <c r="A30" s="9">
        <v>25</v>
      </c>
      <c r="B30" s="540" t="s">
        <v>460</v>
      </c>
      <c r="C30" s="169">
        <v>0</v>
      </c>
      <c r="D30" s="169">
        <v>0</v>
      </c>
      <c r="E30" s="169">
        <v>0</v>
      </c>
      <c r="F30" s="168">
        <v>0</v>
      </c>
      <c r="G30" s="168">
        <v>0</v>
      </c>
      <c r="H30" s="214">
        <v>0</v>
      </c>
      <c r="I30" s="214">
        <v>0</v>
      </c>
      <c r="J30" s="214">
        <v>0</v>
      </c>
      <c r="K30" s="507">
        <f>SUM(C30:J30)</f>
        <v>0</v>
      </c>
    </row>
    <row r="31" spans="1:11" ht="37.5" customHeight="1" thickBot="1">
      <c r="A31" s="38">
        <v>26</v>
      </c>
      <c r="B31" s="414" t="s">
        <v>93</v>
      </c>
      <c r="C31" s="504">
        <v>1</v>
      </c>
      <c r="D31" s="504">
        <v>0</v>
      </c>
      <c r="E31" s="504">
        <v>0</v>
      </c>
      <c r="F31" s="170">
        <v>0</v>
      </c>
      <c r="G31" s="170">
        <v>0</v>
      </c>
      <c r="H31" s="505">
        <v>0</v>
      </c>
      <c r="I31" s="505">
        <v>1</v>
      </c>
      <c r="J31" s="505">
        <v>0</v>
      </c>
      <c r="K31" s="506">
        <f>SUM(C31:J31)</f>
        <v>2</v>
      </c>
    </row>
    <row r="32" spans="1:11" ht="21.75" customHeight="1" thickBot="1" thickTop="1">
      <c r="A32" s="648" t="s">
        <v>132</v>
      </c>
      <c r="B32" s="984"/>
      <c r="C32" s="148">
        <f aca="true" t="shared" si="1" ref="C32:J32">SUM(C6:C30)</f>
        <v>63</v>
      </c>
      <c r="D32" s="148">
        <f t="shared" si="1"/>
        <v>57</v>
      </c>
      <c r="E32" s="148">
        <f t="shared" si="1"/>
        <v>9</v>
      </c>
      <c r="F32" s="148">
        <f t="shared" si="1"/>
        <v>79</v>
      </c>
      <c r="G32" s="148">
        <f t="shared" si="1"/>
        <v>59</v>
      </c>
      <c r="H32" s="148">
        <f t="shared" si="1"/>
        <v>28</v>
      </c>
      <c r="I32" s="148">
        <f t="shared" si="1"/>
        <v>13</v>
      </c>
      <c r="J32" s="148">
        <f t="shared" si="1"/>
        <v>305</v>
      </c>
      <c r="K32" s="216">
        <f>SUM(K6:K31)</f>
        <v>615</v>
      </c>
    </row>
    <row r="33" spans="1:11" ht="12.75" customHeight="1">
      <c r="A33" s="681"/>
      <c r="B33" s="681"/>
      <c r="C33" s="681"/>
      <c r="D33" s="681"/>
      <c r="E33" s="681"/>
      <c r="F33" s="681"/>
      <c r="G33" s="681"/>
      <c r="H33" s="681"/>
      <c r="I33" s="681"/>
      <c r="J33" s="681"/>
      <c r="K33" s="681"/>
    </row>
    <row r="34" spans="1:11" ht="13.5">
      <c r="A34" s="681" t="s">
        <v>23</v>
      </c>
      <c r="B34" s="681"/>
      <c r="C34" s="681"/>
      <c r="D34" s="681"/>
      <c r="E34" s="681"/>
      <c r="F34" s="681"/>
      <c r="G34" s="681"/>
      <c r="H34" s="681"/>
      <c r="I34" s="681"/>
      <c r="J34" s="681"/>
      <c r="K34" s="681"/>
    </row>
  </sheetData>
  <mergeCells count="8">
    <mergeCell ref="A34:K34"/>
    <mergeCell ref="A33:K33"/>
    <mergeCell ref="J2:K2"/>
    <mergeCell ref="A1:K1"/>
    <mergeCell ref="A32:B32"/>
    <mergeCell ref="C3:K3"/>
    <mergeCell ref="A3:A4"/>
    <mergeCell ref="B3:B4"/>
  </mergeCells>
  <printOptions/>
  <pageMargins left="0.5511811023622047" right="0.15748031496062992" top="0.1968503937007874" bottom="0" header="0.2362204724409449" footer="0.0393700787401574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22">
      <selection activeCell="D27" sqref="D27"/>
    </sheetView>
  </sheetViews>
  <sheetFormatPr defaultColWidth="9.140625" defaultRowHeight="12.75"/>
  <cols>
    <col min="1" max="1" width="3.7109375" style="77" customWidth="1"/>
    <col min="2" max="2" width="28.421875" style="77" customWidth="1"/>
    <col min="3" max="3" width="10.28125" style="77" customWidth="1"/>
    <col min="4" max="4" width="14.28125" style="77" customWidth="1"/>
    <col min="5" max="5" width="11.8515625" style="77" customWidth="1"/>
    <col min="6" max="6" width="13.421875" style="77" customWidth="1"/>
    <col min="7" max="7" width="11.140625" style="77" customWidth="1"/>
    <col min="8" max="8" width="9.00390625" style="77" customWidth="1"/>
    <col min="9" max="16384" width="9.140625" style="77" customWidth="1"/>
  </cols>
  <sheetData>
    <row r="1" spans="1:7" ht="32.25" customHeight="1">
      <c r="A1" s="644" t="s">
        <v>105</v>
      </c>
      <c r="B1" s="644"/>
      <c r="C1" s="644"/>
      <c r="D1" s="644"/>
      <c r="E1" s="644"/>
      <c r="F1" s="644"/>
      <c r="G1" s="644"/>
    </row>
    <row r="2" spans="2:7" ht="12" customHeight="1" thickBot="1">
      <c r="B2" s="79"/>
      <c r="C2" s="80"/>
      <c r="D2" s="80"/>
      <c r="E2" s="80"/>
      <c r="F2" s="80"/>
      <c r="G2" s="130" t="s">
        <v>250</v>
      </c>
    </row>
    <row r="3" spans="1:7" ht="11.25">
      <c r="A3" s="624" t="s">
        <v>229</v>
      </c>
      <c r="B3" s="621" t="s">
        <v>223</v>
      </c>
      <c r="C3" s="634" t="s">
        <v>140</v>
      </c>
      <c r="D3" s="634" t="s">
        <v>357</v>
      </c>
      <c r="E3" s="634" t="s">
        <v>358</v>
      </c>
      <c r="F3" s="634" t="s">
        <v>359</v>
      </c>
      <c r="G3" s="630" t="s">
        <v>360</v>
      </c>
    </row>
    <row r="4" spans="1:7" ht="54" customHeight="1" thickBot="1">
      <c r="A4" s="625"/>
      <c r="B4" s="622"/>
      <c r="C4" s="629"/>
      <c r="D4" s="629"/>
      <c r="E4" s="629"/>
      <c r="F4" s="629"/>
      <c r="G4" s="631"/>
    </row>
    <row r="5" spans="1:7" ht="10.5" customHeight="1" thickBot="1" thickTop="1">
      <c r="A5" s="7">
        <v>0</v>
      </c>
      <c r="B5" s="69">
        <v>1</v>
      </c>
      <c r="C5" s="88">
        <v>2</v>
      </c>
      <c r="D5" s="88">
        <v>3</v>
      </c>
      <c r="E5" s="88">
        <v>4</v>
      </c>
      <c r="F5" s="88">
        <v>5</v>
      </c>
      <c r="G5" s="89">
        <v>6</v>
      </c>
    </row>
    <row r="6" spans="1:7" ht="21.75" customHeight="1" thickTop="1">
      <c r="A6" s="8">
        <v>1</v>
      </c>
      <c r="B6" s="468" t="s">
        <v>161</v>
      </c>
      <c r="C6" s="231">
        <v>91976</v>
      </c>
      <c r="D6" s="230">
        <v>7716</v>
      </c>
      <c r="E6" s="229">
        <v>1238</v>
      </c>
      <c r="F6" s="91">
        <f>D6/C6*100</f>
        <v>8.389144994346351</v>
      </c>
      <c r="G6" s="235">
        <f>E6/C6*100</f>
        <v>1.3460033052100548</v>
      </c>
    </row>
    <row r="7" spans="1:7" ht="21.75" customHeight="1">
      <c r="A7" s="9">
        <v>2</v>
      </c>
      <c r="B7" s="466" t="s">
        <v>108</v>
      </c>
      <c r="C7" s="287">
        <v>15354</v>
      </c>
      <c r="D7" s="230">
        <v>8587</v>
      </c>
      <c r="E7" s="229">
        <v>2454</v>
      </c>
      <c r="F7" s="91">
        <f>D7/C7*100</f>
        <v>55.92679432069819</v>
      </c>
      <c r="G7" s="235">
        <f>E7/C7*100</f>
        <v>15.982805783509182</v>
      </c>
    </row>
    <row r="8" spans="1:7" ht="21.75" customHeight="1">
      <c r="A8" s="9">
        <v>3</v>
      </c>
      <c r="B8" s="467" t="s">
        <v>133</v>
      </c>
      <c r="C8" s="230">
        <v>24819</v>
      </c>
      <c r="D8" s="230">
        <v>0</v>
      </c>
      <c r="E8" s="229">
        <v>0</v>
      </c>
      <c r="F8" s="91">
        <f aca="true" t="shared" si="0" ref="F8:F32">D8/C8*100</f>
        <v>0</v>
      </c>
      <c r="G8" s="235">
        <f aca="true" t="shared" si="1" ref="G8:G32">E8/C8*100</f>
        <v>0</v>
      </c>
    </row>
    <row r="9" spans="1:7" ht="21.75" customHeight="1">
      <c r="A9" s="9">
        <v>4</v>
      </c>
      <c r="B9" s="467" t="s">
        <v>134</v>
      </c>
      <c r="C9" s="229">
        <v>19626</v>
      </c>
      <c r="D9" s="229">
        <v>4000</v>
      </c>
      <c r="E9" s="229">
        <v>0</v>
      </c>
      <c r="F9" s="91">
        <f t="shared" si="0"/>
        <v>20.38112707632732</v>
      </c>
      <c r="G9" s="235">
        <f t="shared" si="1"/>
        <v>0</v>
      </c>
    </row>
    <row r="10" spans="1:7" ht="21.75" customHeight="1">
      <c r="A10" s="9">
        <v>5</v>
      </c>
      <c r="B10" s="466" t="s">
        <v>135</v>
      </c>
      <c r="C10" s="230">
        <v>14229</v>
      </c>
      <c r="D10" s="230">
        <v>6052</v>
      </c>
      <c r="E10" s="229">
        <v>12</v>
      </c>
      <c r="F10" s="91">
        <f t="shared" si="0"/>
        <v>42.53285543608124</v>
      </c>
      <c r="G10" s="235">
        <f t="shared" si="1"/>
        <v>0.0843348091924942</v>
      </c>
    </row>
    <row r="11" spans="1:7" ht="24.75" customHeight="1">
      <c r="A11" s="9">
        <v>6</v>
      </c>
      <c r="B11" s="466" t="s">
        <v>146</v>
      </c>
      <c r="C11" s="230">
        <v>8946</v>
      </c>
      <c r="D11" s="230">
        <v>8946</v>
      </c>
      <c r="E11" s="229">
        <v>0</v>
      </c>
      <c r="F11" s="91">
        <f t="shared" si="0"/>
        <v>100</v>
      </c>
      <c r="G11" s="235">
        <f t="shared" si="1"/>
        <v>0</v>
      </c>
    </row>
    <row r="12" spans="1:7" ht="21.75" customHeight="1">
      <c r="A12" s="9">
        <v>7</v>
      </c>
      <c r="B12" s="467" t="s">
        <v>106</v>
      </c>
      <c r="C12" s="230">
        <v>16062</v>
      </c>
      <c r="D12" s="230">
        <v>10644</v>
      </c>
      <c r="E12" s="229">
        <v>5788</v>
      </c>
      <c r="F12" s="91">
        <f t="shared" si="0"/>
        <v>66.26821068360104</v>
      </c>
      <c r="G12" s="235">
        <f t="shared" si="1"/>
        <v>36.035362968497076</v>
      </c>
    </row>
    <row r="13" spans="1:7" ht="21.75" customHeight="1">
      <c r="A13" s="9">
        <v>8</v>
      </c>
      <c r="B13" s="466" t="s">
        <v>137</v>
      </c>
      <c r="C13" s="230">
        <v>14443</v>
      </c>
      <c r="D13" s="230">
        <v>0</v>
      </c>
      <c r="E13" s="229">
        <v>0</v>
      </c>
      <c r="F13" s="91">
        <f t="shared" si="0"/>
        <v>0</v>
      </c>
      <c r="G13" s="235">
        <f t="shared" si="1"/>
        <v>0</v>
      </c>
    </row>
    <row r="14" spans="1:7" ht="24.75" customHeight="1">
      <c r="A14" s="9">
        <v>9</v>
      </c>
      <c r="B14" s="466" t="s">
        <v>155</v>
      </c>
      <c r="C14" s="230">
        <v>18611</v>
      </c>
      <c r="D14" s="230">
        <v>0</v>
      </c>
      <c r="E14" s="229">
        <v>0</v>
      </c>
      <c r="F14" s="91">
        <f t="shared" si="0"/>
        <v>0</v>
      </c>
      <c r="G14" s="235">
        <f t="shared" si="1"/>
        <v>0</v>
      </c>
    </row>
    <row r="15" spans="1:7" ht="24.75" customHeight="1">
      <c r="A15" s="9">
        <v>10</v>
      </c>
      <c r="B15" s="466" t="s">
        <v>156</v>
      </c>
      <c r="C15" s="230">
        <v>686</v>
      </c>
      <c r="D15" s="230">
        <v>0</v>
      </c>
      <c r="E15" s="229">
        <v>0</v>
      </c>
      <c r="F15" s="91">
        <f t="shared" si="0"/>
        <v>0</v>
      </c>
      <c r="G15" s="235">
        <f t="shared" si="1"/>
        <v>0</v>
      </c>
    </row>
    <row r="16" spans="1:7" ht="24.75" customHeight="1">
      <c r="A16" s="9">
        <v>11</v>
      </c>
      <c r="B16" s="466" t="s">
        <v>163</v>
      </c>
      <c r="C16" s="230">
        <v>12392</v>
      </c>
      <c r="D16" s="230">
        <v>12392</v>
      </c>
      <c r="E16" s="229">
        <v>647</v>
      </c>
      <c r="F16" s="91">
        <f t="shared" si="0"/>
        <v>100</v>
      </c>
      <c r="G16" s="235">
        <f t="shared" si="1"/>
        <v>5.221110393802453</v>
      </c>
    </row>
    <row r="17" spans="1:7" ht="21.75" customHeight="1">
      <c r="A17" s="9">
        <v>12</v>
      </c>
      <c r="B17" s="466" t="s">
        <v>138</v>
      </c>
      <c r="C17" s="230">
        <v>1169</v>
      </c>
      <c r="D17" s="230">
        <v>0</v>
      </c>
      <c r="E17" s="229">
        <v>0</v>
      </c>
      <c r="F17" s="91">
        <f t="shared" si="0"/>
        <v>0</v>
      </c>
      <c r="G17" s="235">
        <f t="shared" si="1"/>
        <v>0</v>
      </c>
    </row>
    <row r="18" spans="1:7" ht="21.75" customHeight="1">
      <c r="A18" s="9">
        <v>13</v>
      </c>
      <c r="B18" s="466" t="s">
        <v>139</v>
      </c>
      <c r="C18" s="256">
        <v>4979</v>
      </c>
      <c r="D18" s="256">
        <v>0</v>
      </c>
      <c r="E18" s="260">
        <v>0</v>
      </c>
      <c r="F18" s="91">
        <f t="shared" si="0"/>
        <v>0</v>
      </c>
      <c r="G18" s="235">
        <f t="shared" si="1"/>
        <v>0</v>
      </c>
    </row>
    <row r="19" spans="1:7" ht="24.75" customHeight="1">
      <c r="A19" s="10">
        <v>14</v>
      </c>
      <c r="B19" s="468" t="s">
        <v>169</v>
      </c>
      <c r="C19" s="230">
        <v>5746</v>
      </c>
      <c r="D19" s="230">
        <v>3301</v>
      </c>
      <c r="E19" s="230">
        <v>645</v>
      </c>
      <c r="F19" s="91">
        <v>57.45</v>
      </c>
      <c r="G19" s="235">
        <v>11.23</v>
      </c>
    </row>
    <row r="20" spans="1:7" ht="34.5" customHeight="1">
      <c r="A20" s="10">
        <v>15</v>
      </c>
      <c r="B20" s="469" t="s">
        <v>3</v>
      </c>
      <c r="C20" s="230">
        <v>3027</v>
      </c>
      <c r="D20" s="230">
        <v>2573</v>
      </c>
      <c r="E20" s="230">
        <v>0</v>
      </c>
      <c r="F20" s="91">
        <f t="shared" si="0"/>
        <v>85.00165180046251</v>
      </c>
      <c r="G20" s="235">
        <f t="shared" si="1"/>
        <v>0</v>
      </c>
    </row>
    <row r="21" spans="1:7" ht="24.75" customHeight="1">
      <c r="A21" s="9">
        <v>16</v>
      </c>
      <c r="B21" s="466" t="s">
        <v>160</v>
      </c>
      <c r="C21" s="230">
        <v>9126</v>
      </c>
      <c r="D21" s="230">
        <v>8368</v>
      </c>
      <c r="E21" s="230">
        <v>4018</v>
      </c>
      <c r="F21" s="91">
        <f t="shared" si="0"/>
        <v>91.69406092483015</v>
      </c>
      <c r="G21" s="235">
        <f t="shared" si="1"/>
        <v>44.028051720359414</v>
      </c>
    </row>
    <row r="22" spans="1:7" ht="21.75" customHeight="1">
      <c r="A22" s="9">
        <v>17</v>
      </c>
      <c r="B22" s="466" t="s">
        <v>141</v>
      </c>
      <c r="C22" s="230">
        <v>952</v>
      </c>
      <c r="D22" s="230">
        <v>0</v>
      </c>
      <c r="E22" s="230">
        <v>0</v>
      </c>
      <c r="F22" s="91">
        <f t="shared" si="0"/>
        <v>0</v>
      </c>
      <c r="G22" s="235">
        <f t="shared" si="1"/>
        <v>0</v>
      </c>
    </row>
    <row r="23" spans="1:7" ht="24.75" customHeight="1">
      <c r="A23" s="9">
        <v>18</v>
      </c>
      <c r="B23" s="466" t="s">
        <v>159</v>
      </c>
      <c r="C23" s="229">
        <v>4138</v>
      </c>
      <c r="D23" s="229">
        <v>0</v>
      </c>
      <c r="E23" s="229">
        <v>0</v>
      </c>
      <c r="F23" s="91">
        <f t="shared" si="0"/>
        <v>0</v>
      </c>
      <c r="G23" s="235">
        <f t="shared" si="1"/>
        <v>0</v>
      </c>
    </row>
    <row r="24" spans="1:7" ht="24.75" customHeight="1">
      <c r="A24" s="9">
        <v>19</v>
      </c>
      <c r="B24" s="466" t="s">
        <v>152</v>
      </c>
      <c r="C24" s="230">
        <v>1107</v>
      </c>
      <c r="D24" s="230">
        <v>0</v>
      </c>
      <c r="E24" s="230">
        <v>0</v>
      </c>
      <c r="F24" s="91">
        <v>0</v>
      </c>
      <c r="G24" s="235">
        <f t="shared" si="1"/>
        <v>0</v>
      </c>
    </row>
    <row r="25" spans="1:7" ht="21.75" customHeight="1">
      <c r="A25" s="9">
        <v>20</v>
      </c>
      <c r="B25" s="466" t="s">
        <v>142</v>
      </c>
      <c r="C25" s="230">
        <v>8234</v>
      </c>
      <c r="D25" s="230">
        <v>0</v>
      </c>
      <c r="E25" s="230">
        <v>0</v>
      </c>
      <c r="F25" s="91">
        <f t="shared" si="0"/>
        <v>0</v>
      </c>
      <c r="G25" s="235">
        <f t="shared" si="1"/>
        <v>0</v>
      </c>
    </row>
    <row r="26" spans="1:7" ht="24.75" customHeight="1">
      <c r="A26" s="9">
        <v>21</v>
      </c>
      <c r="B26" s="466" t="s">
        <v>157</v>
      </c>
      <c r="C26" s="230">
        <v>2286</v>
      </c>
      <c r="D26" s="230">
        <v>5</v>
      </c>
      <c r="E26" s="230">
        <v>7</v>
      </c>
      <c r="F26" s="91">
        <f t="shared" si="0"/>
        <v>0.21872265966754156</v>
      </c>
      <c r="G26" s="235">
        <f t="shared" si="1"/>
        <v>0.30621172353455817</v>
      </c>
    </row>
    <row r="27" spans="1:7" ht="24.75" customHeight="1">
      <c r="A27" s="9">
        <v>22</v>
      </c>
      <c r="B27" s="466" t="s">
        <v>153</v>
      </c>
      <c r="C27" s="230">
        <v>281</v>
      </c>
      <c r="D27" s="230">
        <v>281</v>
      </c>
      <c r="E27" s="230">
        <v>0</v>
      </c>
      <c r="F27" s="91">
        <f t="shared" si="0"/>
        <v>100</v>
      </c>
      <c r="G27" s="235">
        <f t="shared" si="1"/>
        <v>0</v>
      </c>
    </row>
    <row r="28" spans="1:7" ht="24.75" customHeight="1">
      <c r="A28" s="9">
        <v>23</v>
      </c>
      <c r="B28" s="466" t="s">
        <v>154</v>
      </c>
      <c r="C28" s="230">
        <v>497</v>
      </c>
      <c r="D28" s="230">
        <v>0</v>
      </c>
      <c r="E28" s="230">
        <v>0</v>
      </c>
      <c r="F28" s="91">
        <f t="shared" si="0"/>
        <v>0</v>
      </c>
      <c r="G28" s="235">
        <f t="shared" si="1"/>
        <v>0</v>
      </c>
    </row>
    <row r="29" spans="1:7" ht="24.75" customHeight="1">
      <c r="A29" s="9">
        <v>24</v>
      </c>
      <c r="B29" s="466" t="s">
        <v>174</v>
      </c>
      <c r="C29" s="230">
        <v>641</v>
      </c>
      <c r="D29" s="230">
        <v>0</v>
      </c>
      <c r="E29" s="230">
        <v>0</v>
      </c>
      <c r="F29" s="91">
        <f t="shared" si="0"/>
        <v>0</v>
      </c>
      <c r="G29" s="235">
        <f t="shared" si="1"/>
        <v>0</v>
      </c>
    </row>
    <row r="30" spans="1:7" ht="24.75" customHeight="1">
      <c r="A30" s="9">
        <v>25</v>
      </c>
      <c r="B30" s="466" t="s">
        <v>45</v>
      </c>
      <c r="C30" s="256">
        <v>663</v>
      </c>
      <c r="D30" s="256">
        <v>0</v>
      </c>
      <c r="E30" s="256">
        <v>0</v>
      </c>
      <c r="F30" s="91">
        <f t="shared" si="0"/>
        <v>0</v>
      </c>
      <c r="G30" s="235">
        <f t="shared" si="1"/>
        <v>0</v>
      </c>
    </row>
    <row r="31" spans="1:7" ht="24.75" customHeight="1" thickBot="1">
      <c r="A31" s="38">
        <v>26</v>
      </c>
      <c r="B31" s="466" t="s">
        <v>158</v>
      </c>
      <c r="C31" s="256">
        <v>1007</v>
      </c>
      <c r="D31" s="256">
        <v>0</v>
      </c>
      <c r="E31" s="256">
        <v>0</v>
      </c>
      <c r="F31" s="261">
        <f t="shared" si="0"/>
        <v>0</v>
      </c>
      <c r="G31" s="258">
        <f t="shared" si="1"/>
        <v>0</v>
      </c>
    </row>
    <row r="32" spans="1:7" ht="30" customHeight="1" thickBot="1" thickTop="1">
      <c r="A32" s="648" t="s">
        <v>132</v>
      </c>
      <c r="B32" s="649"/>
      <c r="C32" s="84">
        <f>SUM(C6:C31)</f>
        <v>280997</v>
      </c>
      <c r="D32" s="84">
        <f>SUM(D6:D31)</f>
        <v>72865</v>
      </c>
      <c r="E32" s="84">
        <f>SUM(E6:E31)</f>
        <v>14809</v>
      </c>
      <c r="F32" s="82">
        <f t="shared" si="0"/>
        <v>25.930881824361112</v>
      </c>
      <c r="G32" s="83">
        <f t="shared" si="1"/>
        <v>5.27016302665153</v>
      </c>
    </row>
    <row r="33" spans="1:7" ht="14.25" customHeight="1">
      <c r="A33" s="662" t="s">
        <v>4</v>
      </c>
      <c r="B33" s="663"/>
      <c r="C33" s="663"/>
      <c r="D33" s="663"/>
      <c r="E33" s="663"/>
      <c r="F33" s="663"/>
      <c r="G33" s="663"/>
    </row>
    <row r="34" spans="1:7" ht="14.25" customHeight="1">
      <c r="A34" s="470" t="s">
        <v>107</v>
      </c>
      <c r="B34" s="661" t="s">
        <v>109</v>
      </c>
      <c r="C34" s="661"/>
      <c r="D34" s="661"/>
      <c r="E34" s="661"/>
      <c r="F34" s="661"/>
      <c r="G34" s="471"/>
    </row>
    <row r="35" spans="1:7" ht="9.75">
      <c r="A35" s="627" t="s">
        <v>501</v>
      </c>
      <c r="B35" s="627"/>
      <c r="C35" s="627"/>
      <c r="D35" s="627"/>
      <c r="E35" s="627"/>
      <c r="F35" s="627"/>
      <c r="G35" s="627"/>
    </row>
    <row r="36" spans="8:10" ht="9.75">
      <c r="H36" s="127"/>
      <c r="I36" s="127"/>
      <c r="J36" s="127"/>
    </row>
    <row r="40" ht="9.75">
      <c r="K40" s="77">
        <f>C32-леталитет!C33</f>
        <v>1040</v>
      </c>
    </row>
  </sheetData>
  <mergeCells count="12">
    <mergeCell ref="D3:D4"/>
    <mergeCell ref="A33:G33"/>
    <mergeCell ref="A35:G35"/>
    <mergeCell ref="A1:G1"/>
    <mergeCell ref="A32:B32"/>
    <mergeCell ref="A3:A4"/>
    <mergeCell ref="B3:B4"/>
    <mergeCell ref="C3:C4"/>
    <mergeCell ref="E3:E4"/>
    <mergeCell ref="F3:F4"/>
    <mergeCell ref="G3:G4"/>
    <mergeCell ref="B34:F34"/>
  </mergeCells>
  <printOptions verticalCentered="1"/>
  <pageMargins left="0.5905511811023623" right="0.1968503937007874" top="0.4724409448818898" bottom="0.4330708661417323" header="0.5118110236220472" footer="0.5118110236220472"/>
  <pageSetup horizontalDpi="600" verticalDpi="600" orientation="portrait" paperSize="9" scale="9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1">
      <selection activeCell="I23" sqref="I23"/>
    </sheetView>
  </sheetViews>
  <sheetFormatPr defaultColWidth="9.140625" defaultRowHeight="12.75"/>
  <cols>
    <col min="1" max="1" width="3.57421875" style="6" customWidth="1"/>
    <col min="2" max="2" width="35.7109375" style="6" customWidth="1"/>
    <col min="3" max="7" width="12.7109375" style="6" customWidth="1"/>
    <col min="8" max="16384" width="9.140625" style="6" customWidth="1"/>
  </cols>
  <sheetData>
    <row r="1" spans="1:7" ht="24.75" customHeight="1">
      <c r="A1" s="628" t="s">
        <v>41</v>
      </c>
      <c r="B1" s="628"/>
      <c r="C1" s="628"/>
      <c r="D1" s="628"/>
      <c r="E1" s="628"/>
      <c r="F1" s="628"/>
      <c r="G1" s="628"/>
    </row>
    <row r="2" spans="1:7" s="51" customFormat="1" ht="19.5" customHeight="1">
      <c r="A2" s="644" t="s">
        <v>173</v>
      </c>
      <c r="B2" s="644"/>
      <c r="C2" s="644"/>
      <c r="D2" s="644"/>
      <c r="E2" s="644"/>
      <c r="F2" s="644"/>
      <c r="G2" s="644"/>
    </row>
    <row r="3" spans="1:7" s="51" customFormat="1" ht="15.75" customHeight="1" thickBot="1">
      <c r="A3" s="664"/>
      <c r="B3" s="664"/>
      <c r="C3" s="664"/>
      <c r="D3" s="664"/>
      <c r="E3" s="664"/>
      <c r="F3" s="664"/>
      <c r="G3" s="25" t="s">
        <v>236</v>
      </c>
    </row>
    <row r="4" spans="1:7" ht="49.5" customHeight="1">
      <c r="A4" s="624" t="s">
        <v>144</v>
      </c>
      <c r="B4" s="621" t="s">
        <v>223</v>
      </c>
      <c r="C4" s="634" t="s">
        <v>140</v>
      </c>
      <c r="D4" s="634" t="s">
        <v>149</v>
      </c>
      <c r="E4" s="634" t="s">
        <v>46</v>
      </c>
      <c r="F4" s="634" t="s">
        <v>118</v>
      </c>
      <c r="G4" s="630" t="s">
        <v>151</v>
      </c>
    </row>
    <row r="5" spans="1:7" ht="25.5" customHeight="1" thickBot="1">
      <c r="A5" s="625"/>
      <c r="B5" s="622"/>
      <c r="C5" s="629"/>
      <c r="D5" s="629"/>
      <c r="E5" s="629"/>
      <c r="F5" s="629"/>
      <c r="G5" s="631"/>
    </row>
    <row r="6" spans="1:7" s="41" customFormat="1" ht="11.25" customHeight="1" thickBot="1" thickTop="1">
      <c r="A6" s="40">
        <v>0</v>
      </c>
      <c r="B6" s="75">
        <v>1</v>
      </c>
      <c r="C6" s="35">
        <v>2</v>
      </c>
      <c r="D6" s="35">
        <v>3</v>
      </c>
      <c r="E6" s="35">
        <v>4</v>
      </c>
      <c r="F6" s="35">
        <v>5</v>
      </c>
      <c r="G6" s="37">
        <v>6</v>
      </c>
    </row>
    <row r="7" spans="1:7" ht="24.75" customHeight="1" thickTop="1">
      <c r="A7" s="45">
        <v>1</v>
      </c>
      <c r="B7" s="70" t="s">
        <v>277</v>
      </c>
      <c r="C7" s="230">
        <v>30605</v>
      </c>
      <c r="D7" s="230">
        <v>472</v>
      </c>
      <c r="E7" s="229">
        <v>1491</v>
      </c>
      <c r="F7" s="255">
        <f aca="true" t="shared" si="0" ref="F7:F24">E7/C7*100</f>
        <v>4.871752981538964</v>
      </c>
      <c r="G7" s="232">
        <f aca="true" t="shared" si="1" ref="G7:G24">D7/E7*100</f>
        <v>31.65660630449363</v>
      </c>
    </row>
    <row r="8" spans="1:7" ht="24.75" customHeight="1">
      <c r="A8" s="46">
        <v>2</v>
      </c>
      <c r="B8" s="71" t="s">
        <v>162</v>
      </c>
      <c r="C8" s="230">
        <v>3039</v>
      </c>
      <c r="D8" s="230">
        <v>51</v>
      </c>
      <c r="E8" s="229">
        <v>160</v>
      </c>
      <c r="F8" s="91">
        <v>5.26</v>
      </c>
      <c r="G8" s="235">
        <f t="shared" si="1"/>
        <v>31.874999999999996</v>
      </c>
    </row>
    <row r="9" spans="1:7" ht="24.75" customHeight="1">
      <c r="A9" s="46">
        <v>3</v>
      </c>
      <c r="B9" s="72" t="s">
        <v>133</v>
      </c>
      <c r="C9" s="230">
        <v>9609</v>
      </c>
      <c r="D9" s="230">
        <v>184</v>
      </c>
      <c r="E9" s="229">
        <v>457</v>
      </c>
      <c r="F9" s="91">
        <f t="shared" si="0"/>
        <v>4.755957956082839</v>
      </c>
      <c r="G9" s="235">
        <f t="shared" si="1"/>
        <v>40.26258205689278</v>
      </c>
    </row>
    <row r="10" spans="1:10" ht="24.75" customHeight="1">
      <c r="A10" s="46">
        <v>4</v>
      </c>
      <c r="B10" s="72" t="s">
        <v>134</v>
      </c>
      <c r="C10" s="229">
        <v>8988</v>
      </c>
      <c r="D10" s="229">
        <v>184</v>
      </c>
      <c r="E10" s="229">
        <v>624</v>
      </c>
      <c r="F10" s="91">
        <f t="shared" si="0"/>
        <v>6.942590120160213</v>
      </c>
      <c r="G10" s="235">
        <f t="shared" si="1"/>
        <v>29.48717948717949</v>
      </c>
      <c r="J10" s="55"/>
    </row>
    <row r="11" spans="1:10" ht="24.75" customHeight="1">
      <c r="A11" s="46">
        <v>5</v>
      </c>
      <c r="B11" s="71" t="s">
        <v>44</v>
      </c>
      <c r="C11" s="230">
        <v>9461</v>
      </c>
      <c r="D11" s="230">
        <v>152</v>
      </c>
      <c r="E11" s="229">
        <v>467</v>
      </c>
      <c r="F11" s="91">
        <f t="shared" si="0"/>
        <v>4.9360532713243845</v>
      </c>
      <c r="G11" s="235">
        <f t="shared" si="1"/>
        <v>32.54817987152035</v>
      </c>
      <c r="J11" s="55"/>
    </row>
    <row r="12" spans="1:10" ht="24.75" customHeight="1">
      <c r="A12" s="46">
        <v>6</v>
      </c>
      <c r="B12" s="71" t="s">
        <v>260</v>
      </c>
      <c r="C12" s="230">
        <v>4345</v>
      </c>
      <c r="D12" s="230">
        <v>10</v>
      </c>
      <c r="E12" s="229">
        <v>37</v>
      </c>
      <c r="F12" s="91">
        <f>E12/C12*100</f>
        <v>0.8515535097813579</v>
      </c>
      <c r="G12" s="235">
        <f>D12/E12*100</f>
        <v>27.027027027027028</v>
      </c>
      <c r="J12" s="55"/>
    </row>
    <row r="13" spans="1:10" ht="24.75" customHeight="1">
      <c r="A13" s="46">
        <v>7</v>
      </c>
      <c r="B13" s="71" t="s">
        <v>163</v>
      </c>
      <c r="C13" s="230">
        <v>8369</v>
      </c>
      <c r="D13" s="230">
        <v>0</v>
      </c>
      <c r="E13" s="229">
        <v>75</v>
      </c>
      <c r="F13" s="91">
        <f t="shared" si="0"/>
        <v>0.8961644162982434</v>
      </c>
      <c r="G13" s="235">
        <f t="shared" si="1"/>
        <v>0</v>
      </c>
      <c r="J13" s="55"/>
    </row>
    <row r="14" spans="1:7" ht="24.75" customHeight="1">
      <c r="A14" s="46">
        <v>8</v>
      </c>
      <c r="B14" s="71" t="s">
        <v>138</v>
      </c>
      <c r="C14" s="230">
        <v>1169</v>
      </c>
      <c r="D14" s="230">
        <v>0</v>
      </c>
      <c r="E14" s="230">
        <v>0</v>
      </c>
      <c r="F14" s="91">
        <f t="shared" si="0"/>
        <v>0</v>
      </c>
      <c r="G14" s="235">
        <v>0</v>
      </c>
    </row>
    <row r="15" spans="1:7" ht="24.75" customHeight="1">
      <c r="A15" s="47">
        <v>9</v>
      </c>
      <c r="B15" s="71" t="s">
        <v>139</v>
      </c>
      <c r="C15" s="230">
        <v>4979</v>
      </c>
      <c r="D15" s="230">
        <v>0</v>
      </c>
      <c r="E15" s="230">
        <v>2</v>
      </c>
      <c r="F15" s="91">
        <f t="shared" si="0"/>
        <v>0.04016870857601928</v>
      </c>
      <c r="G15" s="235">
        <v>0</v>
      </c>
    </row>
    <row r="16" spans="1:7" ht="24.75" customHeight="1">
      <c r="A16" s="47">
        <v>10</v>
      </c>
      <c r="B16" s="70" t="s">
        <v>169</v>
      </c>
      <c r="C16" s="230">
        <f>леталитет!C20</f>
        <v>5746</v>
      </c>
      <c r="D16" s="230">
        <f>леталитет!D20</f>
        <v>423</v>
      </c>
      <c r="E16" s="230">
        <f>леталитет!E20</f>
        <v>1121</v>
      </c>
      <c r="F16" s="91">
        <f t="shared" si="0"/>
        <v>19.50922380786634</v>
      </c>
      <c r="G16" s="235">
        <f t="shared" si="1"/>
        <v>37.73416592328278</v>
      </c>
    </row>
    <row r="17" spans="1:7" ht="24.75" customHeight="1">
      <c r="A17" s="46">
        <v>11</v>
      </c>
      <c r="B17" s="76" t="s">
        <v>3</v>
      </c>
      <c r="C17" s="229">
        <f>леталитет!C21</f>
        <v>3027</v>
      </c>
      <c r="D17" s="229">
        <f>леталитет!D21</f>
        <v>1</v>
      </c>
      <c r="E17" s="229">
        <f>леталитет!E21</f>
        <v>7</v>
      </c>
      <c r="F17" s="91">
        <f t="shared" si="0"/>
        <v>0.23125206475057813</v>
      </c>
      <c r="G17" s="235">
        <f t="shared" si="1"/>
        <v>14.285714285714285</v>
      </c>
    </row>
    <row r="18" spans="1:7" ht="24.75" customHeight="1">
      <c r="A18" s="46">
        <v>12</v>
      </c>
      <c r="B18" s="71" t="s">
        <v>159</v>
      </c>
      <c r="C18" s="229">
        <f>леталитет!C24</f>
        <v>4138</v>
      </c>
      <c r="D18" s="229">
        <f>леталитет!D24</f>
        <v>78</v>
      </c>
      <c r="E18" s="229">
        <f>леталитет!E24</f>
        <v>205</v>
      </c>
      <c r="F18" s="91">
        <f t="shared" si="0"/>
        <v>4.954084098598357</v>
      </c>
      <c r="G18" s="235">
        <f t="shared" si="1"/>
        <v>38.048780487804876</v>
      </c>
    </row>
    <row r="19" spans="1:7" ht="24.75" customHeight="1">
      <c r="A19" s="46">
        <v>13</v>
      </c>
      <c r="B19" s="71" t="s">
        <v>152</v>
      </c>
      <c r="C19" s="229">
        <f>леталитет!C25</f>
        <v>1107</v>
      </c>
      <c r="D19" s="229">
        <f>леталитет!D25</f>
        <v>0</v>
      </c>
      <c r="E19" s="229">
        <f>леталитет!E25</f>
        <v>0</v>
      </c>
      <c r="F19" s="91">
        <f t="shared" si="0"/>
        <v>0</v>
      </c>
      <c r="G19" s="235">
        <v>0</v>
      </c>
    </row>
    <row r="20" spans="1:7" ht="24.75" customHeight="1">
      <c r="A20" s="46">
        <v>14</v>
      </c>
      <c r="B20" s="71" t="s">
        <v>142</v>
      </c>
      <c r="C20" s="230">
        <v>8234</v>
      </c>
      <c r="D20" s="230">
        <v>0</v>
      </c>
      <c r="E20" s="230">
        <v>74</v>
      </c>
      <c r="F20" s="91">
        <f t="shared" si="0"/>
        <v>0.8987126548457615</v>
      </c>
      <c r="G20" s="235">
        <f t="shared" si="1"/>
        <v>0</v>
      </c>
    </row>
    <row r="21" spans="1:7" ht="24.75" customHeight="1">
      <c r="A21" s="46">
        <v>15</v>
      </c>
      <c r="B21" s="71" t="s">
        <v>157</v>
      </c>
      <c r="C21" s="230">
        <v>2286</v>
      </c>
      <c r="D21" s="230">
        <v>0</v>
      </c>
      <c r="E21" s="230">
        <v>12</v>
      </c>
      <c r="F21" s="91">
        <f t="shared" si="0"/>
        <v>0.5249343832020997</v>
      </c>
      <c r="G21" s="235">
        <f t="shared" si="1"/>
        <v>0</v>
      </c>
    </row>
    <row r="22" spans="1:7" ht="24.75" customHeight="1">
      <c r="A22" s="46">
        <v>16</v>
      </c>
      <c r="B22" s="71" t="s">
        <v>154</v>
      </c>
      <c r="C22" s="230">
        <f>леталитет!C29</f>
        <v>497</v>
      </c>
      <c r="D22" s="230">
        <f>леталитет!D29</f>
        <v>0</v>
      </c>
      <c r="E22" s="230">
        <f>леталитет!E29</f>
        <v>2</v>
      </c>
      <c r="F22" s="91">
        <f t="shared" si="0"/>
        <v>0.4024144869215292</v>
      </c>
      <c r="G22" s="235">
        <f t="shared" si="1"/>
        <v>0</v>
      </c>
    </row>
    <row r="23" spans="1:7" ht="24.75" customHeight="1">
      <c r="A23" s="46">
        <v>17</v>
      </c>
      <c r="B23" s="71" t="s">
        <v>45</v>
      </c>
      <c r="C23" s="256">
        <v>466</v>
      </c>
      <c r="D23" s="256">
        <v>0</v>
      </c>
      <c r="E23" s="256">
        <v>0</v>
      </c>
      <c r="F23" s="91">
        <f t="shared" si="0"/>
        <v>0</v>
      </c>
      <c r="G23" s="235">
        <v>0</v>
      </c>
    </row>
    <row r="24" spans="1:7" ht="24.75" customHeight="1" thickBot="1">
      <c r="A24" s="46">
        <v>18</v>
      </c>
      <c r="B24" s="76" t="s">
        <v>158</v>
      </c>
      <c r="C24" s="256">
        <f>леталитет!C32</f>
        <v>1007</v>
      </c>
      <c r="D24" s="256">
        <f>леталитет!D32</f>
        <v>22</v>
      </c>
      <c r="E24" s="256">
        <f>леталитет!E32</f>
        <v>86</v>
      </c>
      <c r="F24" s="257">
        <f t="shared" si="0"/>
        <v>8.540218470705065</v>
      </c>
      <c r="G24" s="258">
        <f t="shared" si="1"/>
        <v>25.581395348837212</v>
      </c>
    </row>
    <row r="25" spans="1:7" ht="36.75" customHeight="1" thickBot="1" thickTop="1">
      <c r="A25" s="635" t="s">
        <v>132</v>
      </c>
      <c r="B25" s="633"/>
      <c r="C25" s="84">
        <f>SUM(C7:C24)</f>
        <v>107072</v>
      </c>
      <c r="D25" s="84">
        <f>SUM(D7:D24)</f>
        <v>1577</v>
      </c>
      <c r="E25" s="84">
        <f>SUM(E7:E24)</f>
        <v>4820</v>
      </c>
      <c r="F25" s="82">
        <f>E25/C25*100</f>
        <v>4.501643753735804</v>
      </c>
      <c r="G25" s="83">
        <f>D25/E25*100</f>
        <v>32.71784232365145</v>
      </c>
    </row>
    <row r="26" spans="1:7" s="39" customFormat="1" ht="22.5" customHeight="1">
      <c r="A26" s="632" t="s">
        <v>175</v>
      </c>
      <c r="B26" s="626"/>
      <c r="C26" s="626"/>
      <c r="D26" s="626"/>
      <c r="E26" s="626"/>
      <c r="F26" s="626"/>
      <c r="G26" s="626"/>
    </row>
    <row r="27" ht="15" customHeight="1">
      <c r="A27" s="13" t="s">
        <v>83</v>
      </c>
    </row>
    <row r="28" ht="13.5">
      <c r="A28" s="11"/>
    </row>
    <row r="30" spans="1:7" ht="13.5">
      <c r="A30" s="627" t="s">
        <v>494</v>
      </c>
      <c r="B30" s="627"/>
      <c r="C30" s="627"/>
      <c r="D30" s="627"/>
      <c r="E30" s="627"/>
      <c r="F30" s="627"/>
      <c r="G30" s="627"/>
    </row>
  </sheetData>
  <mergeCells count="13">
    <mergeCell ref="A3:F3"/>
    <mergeCell ref="A26:G26"/>
    <mergeCell ref="A25:B25"/>
    <mergeCell ref="A30:G30"/>
    <mergeCell ref="A1:G1"/>
    <mergeCell ref="A4:A5"/>
    <mergeCell ref="B4:B5"/>
    <mergeCell ref="C4:C5"/>
    <mergeCell ref="D4:D5"/>
    <mergeCell ref="E4:E5"/>
    <mergeCell ref="F4:F5"/>
    <mergeCell ref="G4:G5"/>
    <mergeCell ref="A2:G2"/>
  </mergeCells>
  <printOptions verticalCentered="1"/>
  <pageMargins left="0.37" right="0" top="0.1968503937007874" bottom="0" header="0" footer="0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1">
      <selection activeCell="J23" sqref="J23"/>
    </sheetView>
  </sheetViews>
  <sheetFormatPr defaultColWidth="9.140625" defaultRowHeight="12.75"/>
  <cols>
    <col min="1" max="1" width="3.57421875" style="6" customWidth="1"/>
    <col min="2" max="2" width="34.7109375" style="6" customWidth="1"/>
    <col min="3" max="3" width="7.57421875" style="6" customWidth="1"/>
    <col min="4" max="4" width="8.7109375" style="6" customWidth="1"/>
    <col min="5" max="6" width="10.140625" style="6" customWidth="1"/>
    <col min="7" max="8" width="11.57421875" style="6" customWidth="1"/>
    <col min="9" max="16384" width="9.140625" style="6" customWidth="1"/>
  </cols>
  <sheetData>
    <row r="1" spans="1:8" ht="30" customHeight="1">
      <c r="A1" s="665" t="s">
        <v>42</v>
      </c>
      <c r="B1" s="665"/>
      <c r="C1" s="665"/>
      <c r="D1" s="665"/>
      <c r="E1" s="665"/>
      <c r="F1" s="665"/>
      <c r="G1" s="665"/>
      <c r="H1" s="665"/>
    </row>
    <row r="2" spans="1:8" s="51" customFormat="1" ht="14.25" customHeight="1">
      <c r="A2" s="623" t="s">
        <v>173</v>
      </c>
      <c r="B2" s="623"/>
      <c r="C2" s="623"/>
      <c r="D2" s="623"/>
      <c r="E2" s="623"/>
      <c r="F2" s="623"/>
      <c r="G2" s="623"/>
      <c r="H2" s="623"/>
    </row>
    <row r="3" spans="2:8" s="51" customFormat="1" ht="14.25" customHeight="1" thickBot="1">
      <c r="B3" s="53"/>
      <c r="C3" s="33"/>
      <c r="D3" s="33"/>
      <c r="H3" s="25" t="s">
        <v>241</v>
      </c>
    </row>
    <row r="4" spans="1:8" ht="57.75" customHeight="1">
      <c r="A4" s="624" t="s">
        <v>144</v>
      </c>
      <c r="B4" s="621" t="s">
        <v>223</v>
      </c>
      <c r="C4" s="634" t="s">
        <v>150</v>
      </c>
      <c r="D4" s="634" t="s">
        <v>445</v>
      </c>
      <c r="E4" s="634" t="s">
        <v>166</v>
      </c>
      <c r="F4" s="634" t="s">
        <v>356</v>
      </c>
      <c r="G4" s="634" t="s">
        <v>167</v>
      </c>
      <c r="H4" s="630" t="s">
        <v>168</v>
      </c>
    </row>
    <row r="5" spans="1:8" ht="48" customHeight="1" thickBot="1">
      <c r="A5" s="625"/>
      <c r="B5" s="622"/>
      <c r="C5" s="629"/>
      <c r="D5" s="629"/>
      <c r="E5" s="629"/>
      <c r="F5" s="620"/>
      <c r="G5" s="629"/>
      <c r="H5" s="631"/>
    </row>
    <row r="6" spans="1:8" ht="9.75" customHeight="1" thickBot="1" thickTop="1">
      <c r="A6" s="34">
        <v>0</v>
      </c>
      <c r="B6" s="75">
        <v>1</v>
      </c>
      <c r="C6" s="35">
        <v>2</v>
      </c>
      <c r="D6" s="35">
        <v>3</v>
      </c>
      <c r="E6" s="35">
        <v>4</v>
      </c>
      <c r="F6" s="35">
        <v>5</v>
      </c>
      <c r="G6" s="35">
        <v>6</v>
      </c>
      <c r="H6" s="37">
        <v>7</v>
      </c>
    </row>
    <row r="7" spans="1:8" ht="24.75" customHeight="1" thickTop="1">
      <c r="A7" s="8">
        <v>1</v>
      </c>
      <c r="B7" s="70" t="s">
        <v>161</v>
      </c>
      <c r="C7" s="230">
        <f>'интерна леталитет'!E7</f>
        <v>1491</v>
      </c>
      <c r="D7" s="230">
        <v>201</v>
      </c>
      <c r="E7" s="229">
        <v>137</v>
      </c>
      <c r="F7" s="231">
        <v>144</v>
      </c>
      <c r="G7" s="259">
        <f aca="true" t="shared" si="0" ref="G7:G12">E7/F7*100</f>
        <v>95.13888888888889</v>
      </c>
      <c r="H7" s="232">
        <f aca="true" t="shared" si="1" ref="H7:H24">D7/C7*100</f>
        <v>13.480885311871226</v>
      </c>
    </row>
    <row r="8" spans="1:8" ht="24.75" customHeight="1">
      <c r="A8" s="9">
        <v>2</v>
      </c>
      <c r="B8" s="71" t="s">
        <v>162</v>
      </c>
      <c r="C8" s="230">
        <f>'интерна леталитет'!E8</f>
        <v>160</v>
      </c>
      <c r="D8" s="230">
        <v>28</v>
      </c>
      <c r="E8" s="229">
        <v>21</v>
      </c>
      <c r="F8" s="260">
        <v>22</v>
      </c>
      <c r="G8" s="261">
        <f t="shared" si="0"/>
        <v>95.45454545454545</v>
      </c>
      <c r="H8" s="258">
        <f t="shared" si="1"/>
        <v>17.5</v>
      </c>
    </row>
    <row r="9" spans="1:8" ht="24.75" customHeight="1">
      <c r="A9" s="9">
        <v>3</v>
      </c>
      <c r="B9" s="72" t="s">
        <v>133</v>
      </c>
      <c r="C9" s="230">
        <v>457</v>
      </c>
      <c r="D9" s="230">
        <v>12</v>
      </c>
      <c r="E9" s="229">
        <v>12</v>
      </c>
      <c r="F9" s="229">
        <v>12</v>
      </c>
      <c r="G9" s="91">
        <f t="shared" si="0"/>
        <v>100</v>
      </c>
      <c r="H9" s="235">
        <f t="shared" si="1"/>
        <v>2.62582056892779</v>
      </c>
    </row>
    <row r="10" spans="1:8" ht="24.75" customHeight="1">
      <c r="A10" s="9">
        <v>4</v>
      </c>
      <c r="B10" s="72" t="s">
        <v>134</v>
      </c>
      <c r="C10" s="230">
        <f>'интерна леталитет'!E10</f>
        <v>624</v>
      </c>
      <c r="D10" s="229">
        <v>140</v>
      </c>
      <c r="E10" s="229">
        <v>49</v>
      </c>
      <c r="F10" s="229">
        <v>54</v>
      </c>
      <c r="G10" s="257">
        <f t="shared" si="0"/>
        <v>90.74074074074075</v>
      </c>
      <c r="H10" s="235">
        <f t="shared" si="1"/>
        <v>22.435897435897438</v>
      </c>
    </row>
    <row r="11" spans="1:8" ht="24.75" customHeight="1">
      <c r="A11" s="9">
        <v>5</v>
      </c>
      <c r="B11" s="71" t="s">
        <v>44</v>
      </c>
      <c r="C11" s="230">
        <f>'интерна леталитет'!E11</f>
        <v>467</v>
      </c>
      <c r="D11" s="236">
        <v>135</v>
      </c>
      <c r="E11" s="237">
        <v>75</v>
      </c>
      <c r="F11" s="237">
        <v>100</v>
      </c>
      <c r="G11" s="91">
        <f t="shared" si="0"/>
        <v>75</v>
      </c>
      <c r="H11" s="235">
        <f t="shared" si="1"/>
        <v>28.90792291220557</v>
      </c>
    </row>
    <row r="12" spans="1:8" ht="24.75" customHeight="1">
      <c r="A12" s="9">
        <v>6</v>
      </c>
      <c r="B12" s="71" t="s">
        <v>179</v>
      </c>
      <c r="C12" s="230">
        <f>'интерна леталитет'!E12</f>
        <v>37</v>
      </c>
      <c r="D12" s="230">
        <v>3</v>
      </c>
      <c r="E12" s="229">
        <v>3</v>
      </c>
      <c r="F12" s="229">
        <v>3</v>
      </c>
      <c r="G12" s="257">
        <f t="shared" si="0"/>
        <v>100</v>
      </c>
      <c r="H12" s="235">
        <f t="shared" si="1"/>
        <v>8.108108108108109</v>
      </c>
    </row>
    <row r="13" spans="1:8" ht="24.75" customHeight="1">
      <c r="A13" s="9">
        <v>7</v>
      </c>
      <c r="B13" s="71" t="s">
        <v>163</v>
      </c>
      <c r="C13" s="230">
        <f>'интерна леталитет'!E13</f>
        <v>75</v>
      </c>
      <c r="D13" s="230">
        <v>0</v>
      </c>
      <c r="E13" s="229">
        <v>0</v>
      </c>
      <c r="F13" s="229">
        <v>0</v>
      </c>
      <c r="G13" s="91"/>
      <c r="H13" s="235">
        <f t="shared" si="1"/>
        <v>0</v>
      </c>
    </row>
    <row r="14" spans="1:8" ht="24.75" customHeight="1">
      <c r="A14" s="9">
        <v>8</v>
      </c>
      <c r="B14" s="71" t="s">
        <v>138</v>
      </c>
      <c r="C14" s="230">
        <f>'интерна леталитет'!E14</f>
        <v>0</v>
      </c>
      <c r="D14" s="230">
        <v>0</v>
      </c>
      <c r="E14" s="229">
        <v>0</v>
      </c>
      <c r="F14" s="229">
        <v>0</v>
      </c>
      <c r="G14" s="91"/>
      <c r="H14" s="235">
        <v>0</v>
      </c>
    </row>
    <row r="15" spans="1:8" ht="24.75" customHeight="1">
      <c r="A15" s="9">
        <v>9</v>
      </c>
      <c r="B15" s="71" t="s">
        <v>139</v>
      </c>
      <c r="C15" s="230">
        <f>'интерна леталитет'!E15</f>
        <v>2</v>
      </c>
      <c r="D15" s="256">
        <v>0</v>
      </c>
      <c r="E15" s="260">
        <v>0</v>
      </c>
      <c r="F15" s="260">
        <v>0</v>
      </c>
      <c r="G15" s="91"/>
      <c r="H15" s="235">
        <v>0</v>
      </c>
    </row>
    <row r="16" spans="1:8" ht="24.75" customHeight="1">
      <c r="A16" s="10">
        <v>10</v>
      </c>
      <c r="B16" s="70" t="s">
        <v>169</v>
      </c>
      <c r="C16" s="230">
        <f>'интерна леталитет'!E16</f>
        <v>1121</v>
      </c>
      <c r="D16" s="230">
        <v>12</v>
      </c>
      <c r="E16" s="260">
        <v>8</v>
      </c>
      <c r="F16" s="260">
        <v>8</v>
      </c>
      <c r="G16" s="91">
        <f>E16/F16*100</f>
        <v>100</v>
      </c>
      <c r="H16" s="235">
        <f t="shared" si="1"/>
        <v>1.070472792149866</v>
      </c>
    </row>
    <row r="17" spans="1:8" ht="24.75" customHeight="1">
      <c r="A17" s="10">
        <v>11</v>
      </c>
      <c r="B17" s="76" t="s">
        <v>3</v>
      </c>
      <c r="C17" s="230">
        <v>7</v>
      </c>
      <c r="D17" s="230">
        <v>6</v>
      </c>
      <c r="E17" s="229">
        <v>5</v>
      </c>
      <c r="F17" s="229">
        <v>5</v>
      </c>
      <c r="G17" s="91">
        <f>E17/F17*100</f>
        <v>100</v>
      </c>
      <c r="H17" s="235">
        <f t="shared" si="1"/>
        <v>85.71428571428571</v>
      </c>
    </row>
    <row r="18" spans="1:8" ht="24.75" customHeight="1">
      <c r="A18" s="9">
        <v>12</v>
      </c>
      <c r="B18" s="71" t="s">
        <v>159</v>
      </c>
      <c r="C18" s="230">
        <f>'интерна леталитет'!E18</f>
        <v>205</v>
      </c>
      <c r="D18" s="229">
        <v>0</v>
      </c>
      <c r="E18" s="229">
        <v>0</v>
      </c>
      <c r="F18" s="229">
        <v>0</v>
      </c>
      <c r="G18" s="91"/>
      <c r="H18" s="235">
        <v>0</v>
      </c>
    </row>
    <row r="19" spans="1:8" ht="24.75" customHeight="1">
      <c r="A19" s="9">
        <v>13</v>
      </c>
      <c r="B19" s="71" t="s">
        <v>152</v>
      </c>
      <c r="C19" s="230">
        <v>0</v>
      </c>
      <c r="D19" s="230">
        <v>0</v>
      </c>
      <c r="E19" s="229">
        <v>0</v>
      </c>
      <c r="F19" s="229">
        <v>0</v>
      </c>
      <c r="G19" s="91"/>
      <c r="H19" s="235">
        <v>0</v>
      </c>
    </row>
    <row r="20" spans="1:8" ht="24.75" customHeight="1">
      <c r="A20" s="9">
        <v>14</v>
      </c>
      <c r="B20" s="71" t="s">
        <v>142</v>
      </c>
      <c r="C20" s="230">
        <v>74</v>
      </c>
      <c r="D20" s="230">
        <v>0</v>
      </c>
      <c r="E20" s="229">
        <v>0</v>
      </c>
      <c r="F20" s="229">
        <v>0</v>
      </c>
      <c r="G20" s="91"/>
      <c r="H20" s="235">
        <f t="shared" si="1"/>
        <v>0</v>
      </c>
    </row>
    <row r="21" spans="1:8" ht="24.75" customHeight="1">
      <c r="A21" s="9">
        <v>15</v>
      </c>
      <c r="B21" s="71" t="s">
        <v>157</v>
      </c>
      <c r="C21" s="230">
        <f>'интерна леталитет'!E21</f>
        <v>12</v>
      </c>
      <c r="D21" s="230">
        <v>0</v>
      </c>
      <c r="E21" s="229">
        <v>0</v>
      </c>
      <c r="F21" s="229">
        <v>0</v>
      </c>
      <c r="G21" s="91"/>
      <c r="H21" s="235">
        <f t="shared" si="1"/>
        <v>0</v>
      </c>
    </row>
    <row r="22" spans="1:8" ht="24.75" customHeight="1">
      <c r="A22" s="9">
        <v>16</v>
      </c>
      <c r="B22" s="71" t="s">
        <v>154</v>
      </c>
      <c r="C22" s="230">
        <f>'интерна леталитет'!E22</f>
        <v>2</v>
      </c>
      <c r="D22" s="230">
        <v>0</v>
      </c>
      <c r="E22" s="229">
        <v>0</v>
      </c>
      <c r="F22" s="229">
        <v>0</v>
      </c>
      <c r="G22" s="91"/>
      <c r="H22" s="235">
        <f t="shared" si="1"/>
        <v>0</v>
      </c>
    </row>
    <row r="23" spans="1:8" ht="24.75" customHeight="1">
      <c r="A23" s="9">
        <v>17</v>
      </c>
      <c r="B23" s="71" t="s">
        <v>45</v>
      </c>
      <c r="C23" s="230">
        <v>0</v>
      </c>
      <c r="D23" s="230">
        <v>0</v>
      </c>
      <c r="E23" s="229">
        <v>0</v>
      </c>
      <c r="F23" s="229">
        <v>0</v>
      </c>
      <c r="G23" s="91"/>
      <c r="H23" s="235">
        <v>0</v>
      </c>
    </row>
    <row r="24" spans="1:8" ht="24.75" customHeight="1" thickBot="1">
      <c r="A24" s="9">
        <v>18</v>
      </c>
      <c r="B24" s="71" t="s">
        <v>158</v>
      </c>
      <c r="C24" s="286">
        <f>'интерна леталитет'!E24</f>
        <v>86</v>
      </c>
      <c r="D24" s="238">
        <v>0</v>
      </c>
      <c r="E24" s="238">
        <v>0</v>
      </c>
      <c r="F24" s="238">
        <v>0</v>
      </c>
      <c r="G24" s="259"/>
      <c r="H24" s="262">
        <f t="shared" si="1"/>
        <v>0</v>
      </c>
    </row>
    <row r="25" spans="1:8" ht="24.75" customHeight="1" thickBot="1" thickTop="1">
      <c r="A25" s="666" t="s">
        <v>132</v>
      </c>
      <c r="B25" s="667"/>
      <c r="C25" s="84">
        <f>SUM(C7:C24)</f>
        <v>4820</v>
      </c>
      <c r="D25" s="84">
        <f>SUM(D7:D24)</f>
        <v>537</v>
      </c>
      <c r="E25" s="84">
        <f>SUM(E7:E24)</f>
        <v>310</v>
      </c>
      <c r="F25" s="84">
        <f>SUM(F7:F24)</f>
        <v>348</v>
      </c>
      <c r="G25" s="82">
        <f>E25/F25*100</f>
        <v>89.08045977011494</v>
      </c>
      <c r="H25" s="83">
        <f>D25/C25*100</f>
        <v>11.141078838174275</v>
      </c>
    </row>
    <row r="26" spans="1:8" s="39" customFormat="1" ht="18.75" customHeight="1">
      <c r="A26" s="645" t="s">
        <v>175</v>
      </c>
      <c r="B26" s="646"/>
      <c r="C26" s="646"/>
      <c r="D26" s="646"/>
      <c r="E26" s="646"/>
      <c r="F26" s="646"/>
      <c r="G26" s="646"/>
      <c r="H26" s="646"/>
    </row>
    <row r="27" s="13" customFormat="1" ht="9.75"/>
    <row r="32" spans="1:8" ht="13.5">
      <c r="A32" s="627" t="s">
        <v>495</v>
      </c>
      <c r="B32" s="627"/>
      <c r="C32" s="627"/>
      <c r="D32" s="627"/>
      <c r="E32" s="627"/>
      <c r="F32" s="627"/>
      <c r="G32" s="627"/>
      <c r="H32" s="627"/>
    </row>
  </sheetData>
  <mergeCells count="13">
    <mergeCell ref="A25:B25"/>
    <mergeCell ref="A2:H2"/>
    <mergeCell ref="A32:H32"/>
    <mergeCell ref="A26:H26"/>
    <mergeCell ref="A1:H1"/>
    <mergeCell ref="A4:A5"/>
    <mergeCell ref="B4:B5"/>
    <mergeCell ref="C4:C5"/>
    <mergeCell ref="D4:D5"/>
    <mergeCell ref="E4:E5"/>
    <mergeCell ref="G4:G5"/>
    <mergeCell ref="H4:H5"/>
    <mergeCell ref="F4:F5"/>
  </mergeCells>
  <printOptions verticalCentered="1"/>
  <pageMargins left="0.5905511811023623" right="0.35433070866141736" top="0.3937007874015748" bottom="0.3937007874015748" header="0.35433070866141736" footer="0.5118110236220472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1">
      <selection activeCell="H24" sqref="H24"/>
    </sheetView>
  </sheetViews>
  <sheetFormatPr defaultColWidth="9.140625" defaultRowHeight="12.75"/>
  <cols>
    <col min="1" max="1" width="3.57421875" style="6" customWidth="1"/>
    <col min="2" max="2" width="35.7109375" style="6" customWidth="1"/>
    <col min="3" max="3" width="10.140625" style="6" customWidth="1"/>
    <col min="4" max="4" width="10.421875" style="6" customWidth="1"/>
    <col min="5" max="5" width="10.7109375" style="6" customWidth="1"/>
    <col min="6" max="6" width="10.8515625" style="6" customWidth="1"/>
    <col min="7" max="7" width="14.00390625" style="6" customWidth="1"/>
    <col min="8" max="8" width="14.421875" style="6" customWidth="1"/>
    <col min="9" max="9" width="10.7109375" style="6" customWidth="1"/>
    <col min="10" max="10" width="13.421875" style="6" customWidth="1"/>
    <col min="11" max="16384" width="9.140625" style="6" customWidth="1"/>
  </cols>
  <sheetData>
    <row r="1" spans="1:10" s="5" customFormat="1" ht="30" customHeight="1">
      <c r="A1" s="665" t="s">
        <v>5</v>
      </c>
      <c r="B1" s="665"/>
      <c r="C1" s="665"/>
      <c r="D1" s="665"/>
      <c r="E1" s="665"/>
      <c r="F1" s="665"/>
      <c r="G1" s="665"/>
      <c r="H1" s="665"/>
      <c r="I1" s="665"/>
      <c r="J1" s="665"/>
    </row>
    <row r="2" spans="1:10" s="220" customFormat="1" ht="14.25" customHeight="1">
      <c r="A2" s="665" t="s">
        <v>220</v>
      </c>
      <c r="B2" s="665"/>
      <c r="C2" s="665"/>
      <c r="D2" s="665"/>
      <c r="E2" s="665"/>
      <c r="F2" s="665"/>
      <c r="G2" s="665"/>
      <c r="H2" s="665"/>
      <c r="I2" s="665"/>
      <c r="J2" s="665"/>
    </row>
    <row r="3" spans="1:10" s="51" customFormat="1" ht="9.75" customHeight="1" thickBot="1">
      <c r="A3" s="668"/>
      <c r="B3" s="668"/>
      <c r="C3" s="668"/>
      <c r="D3" s="668"/>
      <c r="E3" s="668"/>
      <c r="F3" s="668"/>
      <c r="G3" s="669"/>
      <c r="H3" s="668"/>
      <c r="I3" s="668"/>
      <c r="J3" s="25" t="s">
        <v>246</v>
      </c>
    </row>
    <row r="4" spans="1:10" ht="39.75" customHeight="1">
      <c r="A4" s="678" t="s">
        <v>229</v>
      </c>
      <c r="B4" s="643" t="s">
        <v>223</v>
      </c>
      <c r="C4" s="643" t="s">
        <v>365</v>
      </c>
      <c r="D4" s="643" t="s">
        <v>145</v>
      </c>
      <c r="E4" s="643" t="s">
        <v>178</v>
      </c>
      <c r="F4" s="643" t="s">
        <v>366</v>
      </c>
      <c r="G4" s="658" t="s">
        <v>446</v>
      </c>
      <c r="H4" s="643" t="s">
        <v>367</v>
      </c>
      <c r="I4" s="643" t="s">
        <v>147</v>
      </c>
      <c r="J4" s="674" t="s">
        <v>364</v>
      </c>
    </row>
    <row r="5" spans="1:10" ht="33.75" customHeight="1" thickBot="1">
      <c r="A5" s="679"/>
      <c r="B5" s="680"/>
      <c r="C5" s="670"/>
      <c r="D5" s="670"/>
      <c r="E5" s="671"/>
      <c r="F5" s="671"/>
      <c r="G5" s="672"/>
      <c r="H5" s="670"/>
      <c r="I5" s="670"/>
      <c r="J5" s="675"/>
    </row>
    <row r="6" spans="1:10" ht="9.75" customHeight="1" thickBot="1" thickTop="1">
      <c r="A6" s="40">
        <v>0</v>
      </c>
      <c r="B6" s="35">
        <v>1</v>
      </c>
      <c r="C6" s="35">
        <v>2</v>
      </c>
      <c r="D6" s="36">
        <v>3</v>
      </c>
      <c r="E6" s="35">
        <v>4</v>
      </c>
      <c r="F6" s="35">
        <v>5</v>
      </c>
      <c r="G6" s="44">
        <v>6</v>
      </c>
      <c r="H6" s="35">
        <v>7</v>
      </c>
      <c r="I6" s="36">
        <v>8</v>
      </c>
      <c r="J6" s="37">
        <v>9</v>
      </c>
    </row>
    <row r="7" spans="1:10" ht="18.75" customHeight="1" thickTop="1">
      <c r="A7" s="45">
        <v>1</v>
      </c>
      <c r="B7" s="509" t="s">
        <v>277</v>
      </c>
      <c r="C7" s="229">
        <v>30605</v>
      </c>
      <c r="D7" s="171">
        <v>373252</v>
      </c>
      <c r="E7" s="260">
        <v>581</v>
      </c>
      <c r="F7" s="171">
        <v>12347</v>
      </c>
      <c r="G7" s="263">
        <v>32</v>
      </c>
      <c r="H7" s="90">
        <f>G7/F7*100</f>
        <v>0.25917226856726333</v>
      </c>
      <c r="I7" s="90">
        <f>D7/C7</f>
        <v>12.19578500245058</v>
      </c>
      <c r="J7" s="232">
        <f>E7*365/D7</f>
        <v>0.5681550266308018</v>
      </c>
    </row>
    <row r="8" spans="1:10" ht="18.75" customHeight="1">
      <c r="A8" s="46">
        <v>2</v>
      </c>
      <c r="B8" s="510" t="s">
        <v>162</v>
      </c>
      <c r="C8" s="229">
        <v>3039</v>
      </c>
      <c r="D8" s="168">
        <v>27513</v>
      </c>
      <c r="E8" s="247">
        <v>53</v>
      </c>
      <c r="F8" s="168">
        <v>398</v>
      </c>
      <c r="G8" s="229">
        <v>10</v>
      </c>
      <c r="H8" s="259">
        <f aca="true" t="shared" si="0" ref="H8:H25">G8/F8*100</f>
        <v>2.512562814070352</v>
      </c>
      <c r="I8" s="259">
        <f aca="true" t="shared" si="1" ref="I8:I25">D8/C8</f>
        <v>9.053307008884502</v>
      </c>
      <c r="J8" s="235">
        <f aca="true" t="shared" si="2" ref="J8:J25">E8*365/D8</f>
        <v>0.7031221604332497</v>
      </c>
    </row>
    <row r="9" spans="1:10" ht="18.75" customHeight="1">
      <c r="A9" s="46">
        <v>3</v>
      </c>
      <c r="B9" s="511" t="s">
        <v>133</v>
      </c>
      <c r="C9" s="229">
        <v>9609</v>
      </c>
      <c r="D9" s="168">
        <v>80836</v>
      </c>
      <c r="E9" s="247">
        <v>182.5</v>
      </c>
      <c r="F9" s="168">
        <v>2199</v>
      </c>
      <c r="G9" s="229">
        <v>54</v>
      </c>
      <c r="H9" s="259">
        <f t="shared" si="0"/>
        <v>2.455661664392906</v>
      </c>
      <c r="I9" s="259">
        <f t="shared" si="1"/>
        <v>8.412529919866792</v>
      </c>
      <c r="J9" s="235">
        <f t="shared" si="2"/>
        <v>0.824044979959424</v>
      </c>
    </row>
    <row r="10" spans="1:10" ht="18.75" customHeight="1">
      <c r="A10" s="46">
        <v>4</v>
      </c>
      <c r="B10" s="511" t="s">
        <v>134</v>
      </c>
      <c r="C10" s="229">
        <v>8988</v>
      </c>
      <c r="D10" s="168">
        <v>62716</v>
      </c>
      <c r="E10" s="247">
        <v>108</v>
      </c>
      <c r="F10" s="168">
        <v>1618</v>
      </c>
      <c r="G10" s="229">
        <v>40</v>
      </c>
      <c r="H10" s="259">
        <f t="shared" si="0"/>
        <v>2.4721878862793574</v>
      </c>
      <c r="I10" s="259">
        <f t="shared" si="1"/>
        <v>6.97774810858923</v>
      </c>
      <c r="J10" s="235">
        <f t="shared" si="2"/>
        <v>0.6285477390139678</v>
      </c>
    </row>
    <row r="11" spans="1:10" ht="18.75" customHeight="1">
      <c r="A11" s="46">
        <v>5</v>
      </c>
      <c r="B11" s="510" t="s">
        <v>135</v>
      </c>
      <c r="C11" s="229">
        <v>9461</v>
      </c>
      <c r="D11" s="168">
        <v>57547</v>
      </c>
      <c r="E11" s="264">
        <v>117</v>
      </c>
      <c r="F11" s="168">
        <v>1557</v>
      </c>
      <c r="G11" s="237">
        <v>36</v>
      </c>
      <c r="H11" s="259">
        <v>2.31</v>
      </c>
      <c r="I11" s="259">
        <v>6.08</v>
      </c>
      <c r="J11" s="235">
        <v>0.74</v>
      </c>
    </row>
    <row r="12" spans="1:10" ht="25.5" customHeight="1">
      <c r="A12" s="46">
        <v>6</v>
      </c>
      <c r="B12" s="510" t="s">
        <v>146</v>
      </c>
      <c r="C12" s="229">
        <v>4345</v>
      </c>
      <c r="D12" s="168">
        <v>10169</v>
      </c>
      <c r="E12" s="247">
        <v>14</v>
      </c>
      <c r="F12" s="168">
        <v>0</v>
      </c>
      <c r="G12" s="229">
        <v>0</v>
      </c>
      <c r="H12" s="259"/>
      <c r="I12" s="259">
        <f t="shared" si="1"/>
        <v>2.340391254315305</v>
      </c>
      <c r="J12" s="235">
        <f t="shared" si="2"/>
        <v>0.5025076212016915</v>
      </c>
    </row>
    <row r="13" spans="1:10" ht="19.5" customHeight="1">
      <c r="A13" s="46">
        <v>7</v>
      </c>
      <c r="B13" s="510" t="s">
        <v>163</v>
      </c>
      <c r="C13" s="229">
        <v>8369</v>
      </c>
      <c r="D13" s="168">
        <v>94907</v>
      </c>
      <c r="E13" s="247">
        <v>137</v>
      </c>
      <c r="F13" s="168">
        <v>89</v>
      </c>
      <c r="G13" s="229">
        <v>0</v>
      </c>
      <c r="H13" s="259">
        <f t="shared" si="0"/>
        <v>0</v>
      </c>
      <c r="I13" s="259">
        <f t="shared" si="1"/>
        <v>11.340303501015653</v>
      </c>
      <c r="J13" s="235">
        <f t="shared" si="2"/>
        <v>0.5268842129663777</v>
      </c>
    </row>
    <row r="14" spans="1:10" ht="18.75" customHeight="1">
      <c r="A14" s="46">
        <v>8</v>
      </c>
      <c r="B14" s="510" t="s">
        <v>138</v>
      </c>
      <c r="C14" s="229">
        <v>1169</v>
      </c>
      <c r="D14" s="168">
        <v>36496</v>
      </c>
      <c r="E14" s="247">
        <v>44</v>
      </c>
      <c r="F14" s="168">
        <v>266</v>
      </c>
      <c r="G14" s="229">
        <v>13</v>
      </c>
      <c r="H14" s="259">
        <f t="shared" si="0"/>
        <v>4.887218045112782</v>
      </c>
      <c r="I14" s="259">
        <f t="shared" si="1"/>
        <v>31.21984602224123</v>
      </c>
      <c r="J14" s="235">
        <f t="shared" si="2"/>
        <v>0.44004822446295483</v>
      </c>
    </row>
    <row r="15" spans="1:10" ht="18.75" customHeight="1">
      <c r="A15" s="46">
        <v>9</v>
      </c>
      <c r="B15" s="510" t="s">
        <v>139</v>
      </c>
      <c r="C15" s="260">
        <v>4979</v>
      </c>
      <c r="D15" s="168">
        <v>34254</v>
      </c>
      <c r="E15" s="229">
        <v>43.7</v>
      </c>
      <c r="F15" s="168">
        <v>0</v>
      </c>
      <c r="G15" s="229">
        <v>0</v>
      </c>
      <c r="H15" s="259"/>
      <c r="I15" s="259">
        <f t="shared" si="1"/>
        <v>6.8796947178148224</v>
      </c>
      <c r="J15" s="235">
        <f t="shared" si="2"/>
        <v>0.46565364628948447</v>
      </c>
    </row>
    <row r="16" spans="1:10" ht="24" customHeight="1">
      <c r="A16" s="47">
        <v>10</v>
      </c>
      <c r="B16" s="509" t="s">
        <v>169</v>
      </c>
      <c r="C16" s="260">
        <v>5746</v>
      </c>
      <c r="D16" s="168">
        <v>67734</v>
      </c>
      <c r="E16" s="247">
        <v>160</v>
      </c>
      <c r="F16" s="168">
        <v>1792</v>
      </c>
      <c r="G16" s="229">
        <v>12</v>
      </c>
      <c r="H16" s="259">
        <f t="shared" si="0"/>
        <v>0.6696428571428571</v>
      </c>
      <c r="I16" s="259">
        <f t="shared" si="1"/>
        <v>11.788026453184823</v>
      </c>
      <c r="J16" s="235">
        <f t="shared" si="2"/>
        <v>0.8621962382260017</v>
      </c>
    </row>
    <row r="17" spans="1:10" ht="24" customHeight="1">
      <c r="A17" s="47">
        <v>11</v>
      </c>
      <c r="B17" s="512" t="s">
        <v>3</v>
      </c>
      <c r="C17" s="229">
        <v>3027</v>
      </c>
      <c r="D17" s="168">
        <v>140448</v>
      </c>
      <c r="E17" s="247">
        <v>259</v>
      </c>
      <c r="F17" s="168">
        <v>3027</v>
      </c>
      <c r="G17" s="229">
        <v>813</v>
      </c>
      <c r="H17" s="259">
        <f t="shared" si="0"/>
        <v>26.858275520317143</v>
      </c>
      <c r="I17" s="259">
        <f t="shared" si="1"/>
        <v>46.39841427155599</v>
      </c>
      <c r="J17" s="235">
        <f t="shared" si="2"/>
        <v>0.6730960925039873</v>
      </c>
    </row>
    <row r="18" spans="1:10" ht="24" customHeight="1">
      <c r="A18" s="46">
        <v>12</v>
      </c>
      <c r="B18" s="510" t="s">
        <v>159</v>
      </c>
      <c r="C18" s="229">
        <v>4138</v>
      </c>
      <c r="D18" s="168">
        <v>33356</v>
      </c>
      <c r="E18" s="247">
        <v>44</v>
      </c>
      <c r="F18" s="168">
        <v>833</v>
      </c>
      <c r="G18" s="229">
        <v>23</v>
      </c>
      <c r="H18" s="259">
        <f t="shared" si="0"/>
        <v>2.7611044417767108</v>
      </c>
      <c r="I18" s="259">
        <f t="shared" si="1"/>
        <v>8.060898985016916</v>
      </c>
      <c r="J18" s="235">
        <f t="shared" si="2"/>
        <v>0.4814725986329296</v>
      </c>
    </row>
    <row r="19" spans="1:10" ht="27.75" customHeight="1">
      <c r="A19" s="46">
        <v>13</v>
      </c>
      <c r="B19" s="510" t="s">
        <v>152</v>
      </c>
      <c r="C19" s="229">
        <v>1107</v>
      </c>
      <c r="D19" s="168">
        <v>16947</v>
      </c>
      <c r="E19" s="247">
        <v>54</v>
      </c>
      <c r="F19" s="168">
        <v>221</v>
      </c>
      <c r="G19" s="229">
        <v>0</v>
      </c>
      <c r="H19" s="259">
        <f t="shared" si="0"/>
        <v>0</v>
      </c>
      <c r="I19" s="259">
        <f t="shared" si="1"/>
        <v>15.308943089430894</v>
      </c>
      <c r="J19" s="235">
        <f t="shared" si="2"/>
        <v>1.1630377057886352</v>
      </c>
    </row>
    <row r="20" spans="1:10" ht="18.75" customHeight="1">
      <c r="A20" s="46">
        <v>14</v>
      </c>
      <c r="B20" s="510" t="s">
        <v>142</v>
      </c>
      <c r="C20" s="229">
        <v>8234</v>
      </c>
      <c r="D20" s="168">
        <v>169154</v>
      </c>
      <c r="E20" s="247">
        <v>95</v>
      </c>
      <c r="F20" s="168">
        <v>5679</v>
      </c>
      <c r="G20" s="229">
        <v>117</v>
      </c>
      <c r="H20" s="259">
        <f t="shared" si="0"/>
        <v>2.0602218700475436</v>
      </c>
      <c r="I20" s="259">
        <f t="shared" si="1"/>
        <v>20.543356813213506</v>
      </c>
      <c r="J20" s="235">
        <f t="shared" si="2"/>
        <v>0.20499071851685446</v>
      </c>
    </row>
    <row r="21" spans="1:10" ht="18.75" customHeight="1">
      <c r="A21" s="46">
        <v>15</v>
      </c>
      <c r="B21" s="510" t="s">
        <v>157</v>
      </c>
      <c r="C21" s="229">
        <v>2286</v>
      </c>
      <c r="D21" s="168">
        <v>103125</v>
      </c>
      <c r="E21" s="247">
        <v>87</v>
      </c>
      <c r="F21" s="168">
        <v>1579</v>
      </c>
      <c r="G21" s="229">
        <v>0</v>
      </c>
      <c r="H21" s="259">
        <f t="shared" si="0"/>
        <v>0</v>
      </c>
      <c r="I21" s="259">
        <f t="shared" si="1"/>
        <v>45.11154855643045</v>
      </c>
      <c r="J21" s="235">
        <f t="shared" si="2"/>
        <v>0.3079272727272727</v>
      </c>
    </row>
    <row r="22" spans="1:10" ht="21.75" customHeight="1">
      <c r="A22" s="46">
        <v>16</v>
      </c>
      <c r="B22" s="510" t="s">
        <v>154</v>
      </c>
      <c r="C22" s="229">
        <v>497</v>
      </c>
      <c r="D22" s="168">
        <v>33360</v>
      </c>
      <c r="E22" s="247">
        <v>32.6</v>
      </c>
      <c r="F22" s="168">
        <v>16</v>
      </c>
      <c r="G22" s="229">
        <v>0</v>
      </c>
      <c r="H22" s="259">
        <f t="shared" si="0"/>
        <v>0</v>
      </c>
      <c r="I22" s="259">
        <f t="shared" si="1"/>
        <v>67.12273641851107</v>
      </c>
      <c r="J22" s="235">
        <f t="shared" si="2"/>
        <v>0.35668465227817747</v>
      </c>
    </row>
    <row r="23" spans="1:10" ht="21.75" customHeight="1">
      <c r="A23" s="46">
        <v>17</v>
      </c>
      <c r="B23" s="71" t="s">
        <v>45</v>
      </c>
      <c r="C23" s="229">
        <v>466</v>
      </c>
      <c r="D23" s="168">
        <v>2040</v>
      </c>
      <c r="E23" s="247">
        <v>4</v>
      </c>
      <c r="F23" s="168">
        <v>0</v>
      </c>
      <c r="G23" s="229">
        <v>0</v>
      </c>
      <c r="H23" s="91">
        <v>0</v>
      </c>
      <c r="I23" s="91">
        <f t="shared" si="1"/>
        <v>4.377682403433476</v>
      </c>
      <c r="J23" s="235">
        <f>E23*365/D23</f>
        <v>0.7156862745098039</v>
      </c>
    </row>
    <row r="24" spans="1:10" ht="21.75" customHeight="1" thickBot="1">
      <c r="A24" s="508">
        <v>18</v>
      </c>
      <c r="B24" s="513" t="s">
        <v>158</v>
      </c>
      <c r="C24" s="231">
        <v>1007</v>
      </c>
      <c r="D24" s="265">
        <v>10427</v>
      </c>
      <c r="E24" s="266">
        <v>18</v>
      </c>
      <c r="F24" s="265">
        <v>0</v>
      </c>
      <c r="G24" s="231">
        <v>0</v>
      </c>
      <c r="H24" s="259"/>
      <c r="I24" s="257">
        <f t="shared" si="1"/>
        <v>10.354518371400198</v>
      </c>
      <c r="J24" s="267">
        <f t="shared" si="2"/>
        <v>0.6300949458137528</v>
      </c>
    </row>
    <row r="25" spans="1:10" ht="24" customHeight="1" thickBot="1" thickTop="1">
      <c r="A25" s="676" t="s">
        <v>132</v>
      </c>
      <c r="B25" s="677"/>
      <c r="C25" s="239">
        <f>SUM(C7:C24)</f>
        <v>107072</v>
      </c>
      <c r="D25" s="240">
        <f>SUM(D7:D24)</f>
        <v>1354281</v>
      </c>
      <c r="E25" s="239">
        <f>SUM(E7:E24)</f>
        <v>2033.8</v>
      </c>
      <c r="F25" s="240">
        <f>SUM(F7:F24)</f>
        <v>31621</v>
      </c>
      <c r="G25" s="239">
        <f>SUM(G7:G24)</f>
        <v>1150</v>
      </c>
      <c r="H25" s="241">
        <f t="shared" si="0"/>
        <v>3.636823629866228</v>
      </c>
      <c r="I25" s="241">
        <f t="shared" si="1"/>
        <v>12.648320756126719</v>
      </c>
      <c r="J25" s="242">
        <f t="shared" si="2"/>
        <v>0.5481410431070066</v>
      </c>
    </row>
    <row r="26" spans="1:10" ht="15" customHeight="1">
      <c r="A26" s="645" t="s">
        <v>218</v>
      </c>
      <c r="B26" s="645"/>
      <c r="C26" s="645"/>
      <c r="D26" s="645"/>
      <c r="E26" s="645"/>
      <c r="F26" s="645"/>
      <c r="G26" s="645"/>
      <c r="H26" s="673"/>
      <c r="I26" s="673"/>
      <c r="J26" s="673"/>
    </row>
    <row r="27" ht="15" customHeight="1">
      <c r="A27" s="13" t="s">
        <v>617</v>
      </c>
    </row>
    <row r="28" ht="15" customHeight="1">
      <c r="A28" s="13"/>
    </row>
    <row r="29" spans="1:10" ht="13.5">
      <c r="A29" s="627" t="s">
        <v>496</v>
      </c>
      <c r="B29" s="627"/>
      <c r="C29" s="627"/>
      <c r="D29" s="627"/>
      <c r="E29" s="627"/>
      <c r="F29" s="627"/>
      <c r="G29" s="627"/>
      <c r="H29" s="627"/>
      <c r="I29" s="627"/>
      <c r="J29" s="627"/>
    </row>
  </sheetData>
  <mergeCells count="16">
    <mergeCell ref="A1:J1"/>
    <mergeCell ref="A29:J29"/>
    <mergeCell ref="H4:H5"/>
    <mergeCell ref="I4:I5"/>
    <mergeCell ref="A26:J26"/>
    <mergeCell ref="J4:J5"/>
    <mergeCell ref="A25:B25"/>
    <mergeCell ref="A4:A5"/>
    <mergeCell ref="B4:B5"/>
    <mergeCell ref="C4:C5"/>
    <mergeCell ref="A3:I3"/>
    <mergeCell ref="A2:J2"/>
    <mergeCell ref="D4:D5"/>
    <mergeCell ref="E4:E5"/>
    <mergeCell ref="F4:F5"/>
    <mergeCell ref="G4:G5"/>
  </mergeCells>
  <printOptions verticalCentered="1"/>
  <pageMargins left="0.4724409448818898" right="0" top="0.5905511811023623" bottom="0" header="0" footer="0"/>
  <pageSetup horizontalDpi="600" verticalDpi="600" orientation="landscape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5">
      <selection activeCell="G13" sqref="G13"/>
    </sheetView>
  </sheetViews>
  <sheetFormatPr defaultColWidth="9.140625" defaultRowHeight="12.75"/>
  <cols>
    <col min="1" max="1" width="3.8515625" style="6" customWidth="1"/>
    <col min="2" max="2" width="39.8515625" style="6" customWidth="1"/>
    <col min="3" max="6" width="13.7109375" style="6" customWidth="1"/>
    <col min="7" max="7" width="14.421875" style="6" customWidth="1"/>
    <col min="8" max="16384" width="9.140625" style="6" customWidth="1"/>
  </cols>
  <sheetData>
    <row r="1" spans="1:7" ht="30" customHeight="1">
      <c r="A1" s="628" t="s">
        <v>41</v>
      </c>
      <c r="B1" s="628"/>
      <c r="C1" s="628"/>
      <c r="D1" s="628"/>
      <c r="E1" s="628"/>
      <c r="F1" s="628"/>
      <c r="G1" s="628"/>
    </row>
    <row r="2" spans="1:7" s="51" customFormat="1" ht="19.5" customHeight="1">
      <c r="A2" s="681" t="s">
        <v>233</v>
      </c>
      <c r="B2" s="681"/>
      <c r="C2" s="681"/>
      <c r="D2" s="681"/>
      <c r="E2" s="681"/>
      <c r="F2" s="681"/>
      <c r="G2" s="681"/>
    </row>
    <row r="3" spans="1:7" s="51" customFormat="1" ht="19.5" customHeight="1" thickBot="1">
      <c r="A3" s="664"/>
      <c r="B3" s="664"/>
      <c r="C3" s="664"/>
      <c r="D3" s="664"/>
      <c r="E3" s="664"/>
      <c r="F3" s="664"/>
      <c r="G3" s="25" t="s">
        <v>239</v>
      </c>
    </row>
    <row r="4" spans="1:7" ht="45" customHeight="1">
      <c r="A4" s="678" t="s">
        <v>229</v>
      </c>
      <c r="B4" s="621" t="s">
        <v>223</v>
      </c>
      <c r="C4" s="634" t="s">
        <v>140</v>
      </c>
      <c r="D4" s="634" t="s">
        <v>149</v>
      </c>
      <c r="E4" s="634" t="s">
        <v>275</v>
      </c>
      <c r="F4" s="634" t="s">
        <v>118</v>
      </c>
      <c r="G4" s="630" t="s">
        <v>151</v>
      </c>
    </row>
    <row r="5" spans="1:7" ht="45" customHeight="1" thickBot="1">
      <c r="A5" s="679"/>
      <c r="B5" s="622"/>
      <c r="C5" s="629"/>
      <c r="D5" s="629"/>
      <c r="E5" s="629"/>
      <c r="F5" s="629"/>
      <c r="G5" s="631"/>
    </row>
    <row r="6" spans="1:7" ht="9.75" customHeight="1" thickBot="1" thickTop="1">
      <c r="A6" s="34">
        <v>0</v>
      </c>
      <c r="B6" s="75">
        <v>1</v>
      </c>
      <c r="C6" s="35">
        <v>2</v>
      </c>
      <c r="D6" s="35">
        <v>3</v>
      </c>
      <c r="E6" s="35">
        <v>4</v>
      </c>
      <c r="F6" s="35">
        <v>5</v>
      </c>
      <c r="G6" s="37">
        <v>6</v>
      </c>
    </row>
    <row r="7" spans="1:7" ht="24.75" customHeight="1" thickTop="1">
      <c r="A7" s="46">
        <v>1</v>
      </c>
      <c r="B7" s="549" t="s">
        <v>162</v>
      </c>
      <c r="C7" s="230">
        <v>2197</v>
      </c>
      <c r="D7" s="230">
        <v>0</v>
      </c>
      <c r="E7" s="229">
        <v>0</v>
      </c>
      <c r="F7" s="255">
        <v>0</v>
      </c>
      <c r="G7" s="235"/>
    </row>
    <row r="8" spans="1:7" ht="24.75" customHeight="1">
      <c r="A8" s="46">
        <v>2</v>
      </c>
      <c r="B8" s="553" t="s">
        <v>133</v>
      </c>
      <c r="C8" s="230">
        <v>1233</v>
      </c>
      <c r="D8" s="230">
        <v>0</v>
      </c>
      <c r="E8" s="229">
        <v>0</v>
      </c>
      <c r="F8" s="91">
        <f aca="true" t="shared" si="0" ref="F8:F15">E8/C8*100</f>
        <v>0</v>
      </c>
      <c r="G8" s="235"/>
    </row>
    <row r="9" spans="1:7" ht="24.75" customHeight="1">
      <c r="A9" s="46">
        <v>3</v>
      </c>
      <c r="B9" s="553" t="s">
        <v>134</v>
      </c>
      <c r="C9" s="230">
        <v>1233</v>
      </c>
      <c r="D9" s="229">
        <v>0</v>
      </c>
      <c r="E9" s="229">
        <v>0</v>
      </c>
      <c r="F9" s="91">
        <f t="shared" si="0"/>
        <v>0</v>
      </c>
      <c r="G9" s="235"/>
    </row>
    <row r="10" spans="1:10" ht="24.75" customHeight="1">
      <c r="A10" s="46">
        <v>4</v>
      </c>
      <c r="B10" s="549" t="s">
        <v>137</v>
      </c>
      <c r="C10" s="230">
        <v>7717</v>
      </c>
      <c r="D10" s="230">
        <v>10</v>
      </c>
      <c r="E10" s="229">
        <v>36</v>
      </c>
      <c r="F10" s="91">
        <f t="shared" si="0"/>
        <v>0.4665025268886873</v>
      </c>
      <c r="G10" s="235">
        <f aca="true" t="shared" si="1" ref="G10:G17">D10/E10*100</f>
        <v>27.77777777777778</v>
      </c>
      <c r="J10" s="49"/>
    </row>
    <row r="11" spans="1:7" ht="24.75" customHeight="1">
      <c r="A11" s="46">
        <v>5</v>
      </c>
      <c r="B11" s="549" t="s">
        <v>155</v>
      </c>
      <c r="C11" s="230">
        <v>8112</v>
      </c>
      <c r="D11" s="230">
        <v>10</v>
      </c>
      <c r="E11" s="229">
        <v>54</v>
      </c>
      <c r="F11" s="91">
        <f t="shared" si="0"/>
        <v>0.6656804733727811</v>
      </c>
      <c r="G11" s="235">
        <f t="shared" si="1"/>
        <v>18.51851851851852</v>
      </c>
    </row>
    <row r="12" spans="1:7" ht="24.75" customHeight="1">
      <c r="A12" s="46">
        <v>6</v>
      </c>
      <c r="B12" s="549" t="s">
        <v>156</v>
      </c>
      <c r="C12" s="230">
        <v>686</v>
      </c>
      <c r="D12" s="230">
        <v>0</v>
      </c>
      <c r="E12" s="229">
        <v>0</v>
      </c>
      <c r="F12" s="91">
        <f t="shared" si="0"/>
        <v>0</v>
      </c>
      <c r="G12" s="235"/>
    </row>
    <row r="13" spans="1:7" ht="24.75" customHeight="1">
      <c r="A13" s="46">
        <v>7</v>
      </c>
      <c r="B13" s="549" t="s">
        <v>163</v>
      </c>
      <c r="C13" s="230">
        <v>699</v>
      </c>
      <c r="D13" s="230">
        <v>0</v>
      </c>
      <c r="E13" s="229">
        <v>0</v>
      </c>
      <c r="F13" s="91">
        <f t="shared" si="0"/>
        <v>0</v>
      </c>
      <c r="G13" s="235">
        <v>0</v>
      </c>
    </row>
    <row r="14" spans="1:7" ht="24.75" customHeight="1">
      <c r="A14" s="46">
        <v>8</v>
      </c>
      <c r="B14" s="549" t="s">
        <v>174</v>
      </c>
      <c r="C14" s="230">
        <v>641</v>
      </c>
      <c r="D14" s="230">
        <v>0</v>
      </c>
      <c r="E14" s="229">
        <v>0</v>
      </c>
      <c r="F14" s="91">
        <f t="shared" si="0"/>
        <v>0</v>
      </c>
      <c r="G14" s="235"/>
    </row>
    <row r="15" spans="1:7" ht="24.75" customHeight="1">
      <c r="A15" s="46">
        <v>9</v>
      </c>
      <c r="B15" s="549" t="s">
        <v>141</v>
      </c>
      <c r="C15" s="230">
        <v>952</v>
      </c>
      <c r="D15" s="230">
        <v>47</v>
      </c>
      <c r="E15" s="229">
        <v>92</v>
      </c>
      <c r="F15" s="91">
        <f t="shared" si="0"/>
        <v>9.663865546218489</v>
      </c>
      <c r="G15" s="235">
        <f t="shared" si="1"/>
        <v>51.08695652173913</v>
      </c>
    </row>
    <row r="16" spans="1:7" ht="24.75" customHeight="1" thickBot="1">
      <c r="A16" s="38">
        <v>10</v>
      </c>
      <c r="B16" s="554" t="s">
        <v>153</v>
      </c>
      <c r="C16" s="270">
        <f>леталитет!C28</f>
        <v>281</v>
      </c>
      <c r="D16" s="270">
        <v>0</v>
      </c>
      <c r="E16" s="270">
        <v>0</v>
      </c>
      <c r="F16" s="92">
        <v>0</v>
      </c>
      <c r="G16" s="268"/>
    </row>
    <row r="17" spans="1:7" ht="24.75" customHeight="1" thickBot="1" thickTop="1">
      <c r="A17" s="682" t="s">
        <v>132</v>
      </c>
      <c r="B17" s="683"/>
      <c r="C17" s="217">
        <f>SUM(C7:C16)</f>
        <v>23751</v>
      </c>
      <c r="D17" s="217">
        <f>SUM(D7:D16)</f>
        <v>67</v>
      </c>
      <c r="E17" s="217">
        <f>SUM(E7:E16)</f>
        <v>182</v>
      </c>
      <c r="F17" s="86">
        <f>E17/C17*100</f>
        <v>0.7662835249042145</v>
      </c>
      <c r="G17" s="85">
        <f t="shared" si="1"/>
        <v>36.81318681318682</v>
      </c>
    </row>
    <row r="18" spans="1:7" s="39" customFormat="1" ht="18" customHeight="1">
      <c r="A18" s="632" t="s">
        <v>180</v>
      </c>
      <c r="B18" s="626"/>
      <c r="C18" s="626"/>
      <c r="D18" s="626"/>
      <c r="E18" s="626"/>
      <c r="F18" s="626"/>
      <c r="G18" s="626"/>
    </row>
    <row r="19" s="13" customFormat="1" ht="9.75">
      <c r="A19" s="13" t="s">
        <v>222</v>
      </c>
    </row>
    <row r="20" s="13" customFormat="1" ht="9.75"/>
    <row r="21" spans="1:11" ht="13.5">
      <c r="A21" s="627" t="s">
        <v>497</v>
      </c>
      <c r="B21" s="627"/>
      <c r="C21" s="627"/>
      <c r="D21" s="627"/>
      <c r="E21" s="627"/>
      <c r="F21" s="627"/>
      <c r="G21" s="627"/>
      <c r="H21" s="127"/>
      <c r="I21" s="127"/>
      <c r="J21" s="127"/>
      <c r="K21" s="127"/>
    </row>
  </sheetData>
  <mergeCells count="13">
    <mergeCell ref="A3:F3"/>
    <mergeCell ref="A18:G18"/>
    <mergeCell ref="A17:B17"/>
    <mergeCell ref="A21:G21"/>
    <mergeCell ref="A1:G1"/>
    <mergeCell ref="A4:A5"/>
    <mergeCell ref="B4:B5"/>
    <mergeCell ref="C4:C5"/>
    <mergeCell ref="D4:D5"/>
    <mergeCell ref="E4:E5"/>
    <mergeCell ref="F4:F5"/>
    <mergeCell ref="G4:G5"/>
    <mergeCell ref="A2:G2"/>
  </mergeCells>
  <printOptions verticalCentered="1"/>
  <pageMargins left="0.9055118110236221" right="0.4330708661417323" top="0.5905511811023623" bottom="0.5118110236220472" header="0.5118110236220472" footer="0.5118110236220472"/>
  <pageSetup horizontalDpi="600" verticalDpi="600" orientation="landscape" paperSize="9" r:id="rId1"/>
  <colBreaks count="1" manualBreakCount="1">
    <brk id="7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andjelija.neskovic</cp:lastModifiedBy>
  <cp:lastPrinted>2014-04-29T15:16:30Z</cp:lastPrinted>
  <dcterms:created xsi:type="dcterms:W3CDTF">2001-11-26T11:42:29Z</dcterms:created>
  <dcterms:modified xsi:type="dcterms:W3CDTF">2014-04-29T15:18:27Z</dcterms:modified>
  <cp:category/>
  <cp:version/>
  <cp:contentType/>
  <cp:contentStatus/>
</cp:coreProperties>
</file>